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SISTEM MANAJEMEN\2. SISTEM MANAJEMEN TERINTEGRASI PT. CINT\KLAUSUL 9. EVALUASI KINERJA\9.3 MANAGEMENT REVIEW\08. 2025\01. Semester 1\Data Pelengkap\"/>
    </mc:Choice>
  </mc:AlternateContent>
  <xr:revisionPtr revIDLastSave="0" documentId="13_ncr:1_{A695E24E-3C9E-4ADD-B888-9161924D811E}" xr6:coauthVersionLast="47" xr6:coauthVersionMax="47" xr10:uidLastSave="{00000000-0000-0000-0000-000000000000}"/>
  <bookViews>
    <workbookView xWindow="-120" yWindow="-120" windowWidth="20730" windowHeight="11160" tabRatio="721" activeTab="25" xr2:uid="{00000000-000D-0000-FFFF-FFFF00000000}"/>
  </bookViews>
  <sheets>
    <sheet name="STATISTIK DATA KARYAWAN" sheetId="40" r:id="rId1"/>
    <sheet name="DATA OUTSOURCE" sheetId="22" r:id="rId2"/>
    <sheet name="TURN OVER" sheetId="23" r:id="rId3"/>
    <sheet name="RECRUITMENT" sheetId="13" r:id="rId4"/>
    <sheet name="TNA" sheetId="15" r:id="rId5"/>
    <sheet name="TRAINING &amp; DEVELOPMENT" sheetId="14" r:id="rId6"/>
    <sheet name="PESERTA TRAINING" sheetId="21" r:id="rId7"/>
    <sheet name="KMS" sheetId="37" r:id="rId8"/>
    <sheet name="Sheet1" sheetId="52" state="hidden" r:id="rId9"/>
    <sheet name="Sheet3" sheetId="47" state="hidden" r:id="rId10"/>
    <sheet name="Sheet2" sheetId="42" state="hidden" r:id="rId11"/>
    <sheet name="Sheet5" sheetId="45" state="hidden" r:id="rId12"/>
    <sheet name="Sheet4" sheetId="48" state="hidden" r:id="rId13"/>
    <sheet name="ABSENSI" sheetId="6" r:id="rId14"/>
    <sheet name="OVERTIME" sheetId="19" r:id="rId15"/>
    <sheet name="LEGAL" sheetId="28" r:id="rId16"/>
    <sheet name="LB3" sheetId="9" r:id="rId17"/>
    <sheet name="IPAL" sheetId="3" r:id="rId18"/>
    <sheet name="CSR" sheetId="10" r:id="rId19"/>
    <sheet name="SANKSI KERJA" sheetId="5" r:id="rId20"/>
    <sheet name="KECELAKAAN KERJA" sheetId="4" r:id="rId21"/>
    <sheet name="SAFETY PATROL" sheetId="50" r:id="rId22"/>
    <sheet name="PEMERIKSAAN KOTAK P3K" sheetId="32" r:id="rId23"/>
    <sheet name="PEMERIKSAAN APAR" sheetId="33" r:id="rId24"/>
    <sheet name="PEMERIKSAAN HIDRAN " sheetId="34" r:id="rId25"/>
    <sheet name="5S 2025" sheetId="51" r:id="rId26"/>
    <sheet name="KAIZEN 2025" sheetId="35" r:id="rId27"/>
  </sheets>
  <externalReferences>
    <externalReference r:id="rId28"/>
  </externalReferences>
  <definedNames>
    <definedName name="_xlnm._FilterDatabase" localSheetId="26" hidden="1">'KAIZEN 2025'!$A$2:$H$17</definedName>
    <definedName name="_xlnm._FilterDatabase" localSheetId="7" hidden="1">KMS!$A$4:$AA$449</definedName>
    <definedName name="_xlnm._FilterDatabase" localSheetId="6" hidden="1">'PESERTA TRAINING'!$A$3:$AA$3</definedName>
    <definedName name="_xlnm._FilterDatabase" localSheetId="10" hidden="1">Sheet2!$A$1:$F$448</definedName>
    <definedName name="_xlnm._FilterDatabase" localSheetId="9" hidden="1">Sheet3!$A$1:$D$1</definedName>
    <definedName name="_xlnm._FilterDatabase" localSheetId="12" hidden="1">Sheet4!$D$1:$F$1</definedName>
    <definedName name="_xlnm._FilterDatabase" localSheetId="0" hidden="1">'STATISTIK DATA KARYAWAN'!$B$32:$I$57</definedName>
    <definedName name="_xlnm._FilterDatabase" localSheetId="4" hidden="1">TNA!$A$3:$H$32</definedName>
    <definedName name="_xlnm._FilterDatabase" localSheetId="5" hidden="1">'TRAINING &amp; DEVELOPMENT'!$A$3:$I$25</definedName>
    <definedName name="_xlnm.Print_Area" localSheetId="1">'DATA OUTSOURCE'!$B$2:$G$12</definedName>
  </definedNames>
  <calcPr calcId="191029"/>
  <pivotCaches>
    <pivotCache cacheId="2" r:id="rId2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3" i="40" l="1"/>
  <c r="H183" i="40"/>
  <c r="G183" i="40"/>
  <c r="F183" i="40"/>
  <c r="E183" i="40"/>
  <c r="D183" i="40"/>
  <c r="D57" i="40"/>
  <c r="J38" i="10"/>
  <c r="J33" i="10"/>
  <c r="J28" i="10"/>
  <c r="J23" i="10"/>
  <c r="I18" i="5" l="1"/>
  <c r="E20" i="4" l="1"/>
  <c r="F20" i="4" s="1"/>
  <c r="F40" i="6" l="1"/>
  <c r="F30" i="6"/>
  <c r="F5" i="42" l="1"/>
  <c r="G19" i="42"/>
  <c r="F3" i="42"/>
  <c r="H25" i="14"/>
  <c r="E25" i="14"/>
  <c r="F25" i="14"/>
  <c r="G25" i="14"/>
  <c r="R28" i="23" l="1"/>
  <c r="F30" i="23"/>
  <c r="F17" i="23"/>
  <c r="F9" i="23"/>
  <c r="E9" i="23"/>
  <c r="H39" i="40" l="1"/>
  <c r="D39" i="15" l="1"/>
  <c r="D38" i="15"/>
  <c r="C48" i="15"/>
  <c r="D37" i="15"/>
  <c r="D48" i="15" s="1"/>
  <c r="F4" i="42"/>
  <c r="F6" i="42"/>
  <c r="F7" i="42"/>
  <c r="F8" i="42"/>
  <c r="F9" i="42"/>
  <c r="F10" i="42"/>
  <c r="F11" i="42"/>
  <c r="F12" i="42"/>
  <c r="F13" i="42"/>
  <c r="F14" i="42"/>
  <c r="F15" i="42"/>
  <c r="F16" i="42"/>
  <c r="F17" i="42"/>
  <c r="F18" i="42"/>
  <c r="F19" i="42"/>
  <c r="F20" i="42"/>
  <c r="F21" i="42"/>
  <c r="F22" i="42"/>
  <c r="F23" i="42"/>
  <c r="F24" i="42"/>
  <c r="F25" i="42"/>
  <c r="F26" i="42"/>
  <c r="F27" i="42"/>
  <c r="F28" i="42"/>
  <c r="F29" i="42"/>
  <c r="F30" i="42"/>
  <c r="F31" i="42"/>
  <c r="H30" i="42" s="1"/>
  <c r="F32" i="42"/>
  <c r="F33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46" i="42"/>
  <c r="F47" i="42"/>
  <c r="F48" i="42"/>
  <c r="F49" i="42"/>
  <c r="F50" i="42"/>
  <c r="F51" i="42"/>
  <c r="F52" i="42"/>
  <c r="F53" i="42"/>
  <c r="F54" i="42"/>
  <c r="F55" i="42"/>
  <c r="F56" i="42"/>
  <c r="F57" i="42"/>
  <c r="F58" i="42"/>
  <c r="F59" i="42"/>
  <c r="F60" i="42"/>
  <c r="F61" i="42"/>
  <c r="F62" i="42"/>
  <c r="F63" i="42"/>
  <c r="F64" i="42"/>
  <c r="F65" i="42"/>
  <c r="F66" i="42"/>
  <c r="F67" i="42"/>
  <c r="F68" i="42"/>
  <c r="F69" i="42"/>
  <c r="F70" i="42"/>
  <c r="F71" i="42"/>
  <c r="F72" i="42"/>
  <c r="F73" i="42"/>
  <c r="F74" i="42"/>
  <c r="F75" i="42"/>
  <c r="F76" i="42"/>
  <c r="F77" i="42"/>
  <c r="F78" i="42"/>
  <c r="F79" i="42"/>
  <c r="F80" i="42"/>
  <c r="F81" i="42"/>
  <c r="F82" i="42"/>
  <c r="F83" i="42"/>
  <c r="F84" i="42"/>
  <c r="F85" i="42"/>
  <c r="F86" i="42"/>
  <c r="F87" i="42"/>
  <c r="F88" i="42"/>
  <c r="F89" i="42"/>
  <c r="F90" i="42"/>
  <c r="F91" i="42"/>
  <c r="F92" i="42"/>
  <c r="F93" i="42"/>
  <c r="F94" i="42"/>
  <c r="F95" i="42"/>
  <c r="F96" i="42"/>
  <c r="F97" i="42"/>
  <c r="F98" i="42"/>
  <c r="F99" i="42"/>
  <c r="F100" i="42"/>
  <c r="F101" i="42"/>
  <c r="F102" i="42"/>
  <c r="F103" i="42"/>
  <c r="F104" i="42"/>
  <c r="F105" i="42"/>
  <c r="F106" i="42"/>
  <c r="F107" i="42"/>
  <c r="F108" i="42"/>
  <c r="F109" i="42"/>
  <c r="F110" i="42"/>
  <c r="F111" i="42"/>
  <c r="F112" i="42"/>
  <c r="F113" i="42"/>
  <c r="F114" i="42"/>
  <c r="F115" i="42"/>
  <c r="F116" i="42"/>
  <c r="F117" i="42"/>
  <c r="F118" i="42"/>
  <c r="F119" i="42"/>
  <c r="F120" i="42"/>
  <c r="F121" i="42"/>
  <c r="F122" i="42"/>
  <c r="F123" i="42"/>
  <c r="F124" i="42"/>
  <c r="F125" i="42"/>
  <c r="F126" i="42"/>
  <c r="F127" i="42"/>
  <c r="F128" i="42"/>
  <c r="F129" i="42"/>
  <c r="F130" i="42"/>
  <c r="F131" i="42"/>
  <c r="F132" i="42"/>
  <c r="F133" i="42"/>
  <c r="F134" i="42"/>
  <c r="F135" i="42"/>
  <c r="F136" i="42"/>
  <c r="F137" i="42"/>
  <c r="F138" i="42"/>
  <c r="F139" i="42"/>
  <c r="F140" i="42"/>
  <c r="F141" i="42"/>
  <c r="F142" i="42"/>
  <c r="F143" i="42"/>
  <c r="F144" i="42"/>
  <c r="F145" i="42"/>
  <c r="F146" i="42"/>
  <c r="F147" i="42"/>
  <c r="F148" i="42"/>
  <c r="F149" i="42"/>
  <c r="F150" i="42"/>
  <c r="F151" i="42"/>
  <c r="F152" i="42"/>
  <c r="F153" i="42"/>
  <c r="F154" i="42"/>
  <c r="F155" i="42"/>
  <c r="F156" i="42"/>
  <c r="F157" i="42"/>
  <c r="F158" i="42"/>
  <c r="F159" i="42"/>
  <c r="F160" i="42"/>
  <c r="F161" i="42"/>
  <c r="F162" i="42"/>
  <c r="F163" i="42"/>
  <c r="F164" i="42"/>
  <c r="F165" i="42"/>
  <c r="F166" i="42"/>
  <c r="F167" i="42"/>
  <c r="F168" i="42"/>
  <c r="F169" i="42"/>
  <c r="F170" i="42"/>
  <c r="F171" i="42"/>
  <c r="F172" i="42"/>
  <c r="F173" i="42"/>
  <c r="F174" i="42"/>
  <c r="F175" i="42"/>
  <c r="F176" i="42"/>
  <c r="F177" i="42"/>
  <c r="F178" i="42"/>
  <c r="F179" i="42"/>
  <c r="F180" i="42"/>
  <c r="F181" i="42"/>
  <c r="F182" i="42"/>
  <c r="F183" i="42"/>
  <c r="F184" i="42"/>
  <c r="F185" i="42"/>
  <c r="F186" i="42"/>
  <c r="F187" i="42"/>
  <c r="F188" i="42"/>
  <c r="F189" i="42"/>
  <c r="F190" i="42"/>
  <c r="F191" i="42"/>
  <c r="F192" i="42"/>
  <c r="F193" i="42"/>
  <c r="F194" i="42"/>
  <c r="F195" i="42"/>
  <c r="F196" i="42"/>
  <c r="F197" i="42"/>
  <c r="F198" i="42"/>
  <c r="F199" i="42"/>
  <c r="F200" i="42"/>
  <c r="F201" i="42"/>
  <c r="F202" i="42"/>
  <c r="F203" i="42"/>
  <c r="F204" i="42"/>
  <c r="F205" i="42"/>
  <c r="F206" i="42"/>
  <c r="F207" i="42"/>
  <c r="F208" i="42"/>
  <c r="F209" i="42"/>
  <c r="F210" i="42"/>
  <c r="F211" i="42"/>
  <c r="F212" i="42"/>
  <c r="F213" i="42"/>
  <c r="F214" i="42"/>
  <c r="F215" i="42"/>
  <c r="F216" i="42"/>
  <c r="F217" i="42"/>
  <c r="F218" i="42"/>
  <c r="F219" i="42"/>
  <c r="F220" i="42"/>
  <c r="F221" i="42"/>
  <c r="F222" i="42"/>
  <c r="F223" i="42"/>
  <c r="F224" i="42"/>
  <c r="F225" i="42"/>
  <c r="F226" i="42"/>
  <c r="F227" i="42"/>
  <c r="F228" i="42"/>
  <c r="F229" i="42"/>
  <c r="F230" i="42"/>
  <c r="F231" i="42"/>
  <c r="F232" i="42"/>
  <c r="F233" i="42"/>
  <c r="F234" i="42"/>
  <c r="F235" i="42"/>
  <c r="F236" i="42"/>
  <c r="F237" i="42"/>
  <c r="F238" i="42"/>
  <c r="F239" i="42"/>
  <c r="F240" i="42"/>
  <c r="F241" i="42"/>
  <c r="F242" i="42"/>
  <c r="F243" i="42"/>
  <c r="F244" i="42"/>
  <c r="F245" i="42"/>
  <c r="F246" i="42"/>
  <c r="F247" i="42"/>
  <c r="F248" i="42"/>
  <c r="F249" i="42"/>
  <c r="F250" i="42"/>
  <c r="F251" i="42"/>
  <c r="F252" i="42"/>
  <c r="F253" i="42"/>
  <c r="F254" i="42"/>
  <c r="F255" i="42"/>
  <c r="F256" i="42"/>
  <c r="F257" i="42"/>
  <c r="F258" i="42"/>
  <c r="F259" i="42"/>
  <c r="F260" i="42"/>
  <c r="F261" i="42"/>
  <c r="F262" i="42"/>
  <c r="F263" i="42"/>
  <c r="F264" i="42"/>
  <c r="F265" i="42"/>
  <c r="F266" i="42"/>
  <c r="F267" i="42"/>
  <c r="F268" i="42"/>
  <c r="F269" i="42"/>
  <c r="F270" i="42"/>
  <c r="F271" i="42"/>
  <c r="F272" i="42"/>
  <c r="F273" i="42"/>
  <c r="F274" i="42"/>
  <c r="F275" i="42"/>
  <c r="F276" i="42"/>
  <c r="F277" i="42"/>
  <c r="F278" i="42"/>
  <c r="F279" i="42"/>
  <c r="F280" i="42"/>
  <c r="F281" i="42"/>
  <c r="F282" i="42"/>
  <c r="F283" i="42"/>
  <c r="F284" i="42"/>
  <c r="F285" i="42"/>
  <c r="F286" i="42"/>
  <c r="F287" i="42"/>
  <c r="F288" i="42"/>
  <c r="F289" i="42"/>
  <c r="F290" i="42"/>
  <c r="F291" i="42"/>
  <c r="F292" i="42"/>
  <c r="F293" i="42"/>
  <c r="F294" i="42"/>
  <c r="F295" i="42"/>
  <c r="F296" i="42"/>
  <c r="F297" i="42"/>
  <c r="F298" i="42"/>
  <c r="F299" i="42"/>
  <c r="F300" i="42"/>
  <c r="F301" i="42"/>
  <c r="F302" i="42"/>
  <c r="F303" i="42"/>
  <c r="F304" i="42"/>
  <c r="F305" i="42"/>
  <c r="F306" i="42"/>
  <c r="F307" i="42"/>
  <c r="F308" i="42"/>
  <c r="F309" i="42"/>
  <c r="F310" i="42"/>
  <c r="F311" i="42"/>
  <c r="F312" i="42"/>
  <c r="F313" i="42"/>
  <c r="F314" i="42"/>
  <c r="F315" i="42"/>
  <c r="F316" i="42"/>
  <c r="F317" i="42"/>
  <c r="F318" i="42"/>
  <c r="F319" i="42"/>
  <c r="F320" i="42"/>
  <c r="F321" i="42"/>
  <c r="F322" i="42"/>
  <c r="F323" i="42"/>
  <c r="F324" i="42"/>
  <c r="F325" i="42"/>
  <c r="F326" i="42"/>
  <c r="F327" i="42"/>
  <c r="F328" i="42"/>
  <c r="F329" i="42"/>
  <c r="F330" i="42"/>
  <c r="F331" i="42"/>
  <c r="F332" i="42"/>
  <c r="F333" i="42"/>
  <c r="F334" i="42"/>
  <c r="F335" i="42"/>
  <c r="F336" i="42"/>
  <c r="F337" i="42"/>
  <c r="F338" i="42"/>
  <c r="F339" i="42"/>
  <c r="F340" i="42"/>
  <c r="F341" i="42"/>
  <c r="F342" i="42"/>
  <c r="F343" i="42"/>
  <c r="F344" i="42"/>
  <c r="F345" i="42"/>
  <c r="F346" i="42"/>
  <c r="F347" i="42"/>
  <c r="F348" i="42"/>
  <c r="F349" i="42"/>
  <c r="F350" i="42"/>
  <c r="F351" i="42"/>
  <c r="F352" i="42"/>
  <c r="F353" i="42"/>
  <c r="F354" i="42"/>
  <c r="F355" i="42"/>
  <c r="F356" i="42"/>
  <c r="F357" i="42"/>
  <c r="F358" i="42"/>
  <c r="F359" i="42"/>
  <c r="F360" i="42"/>
  <c r="F361" i="42"/>
  <c r="F362" i="42"/>
  <c r="F363" i="42"/>
  <c r="F364" i="42"/>
  <c r="F365" i="42"/>
  <c r="F366" i="42"/>
  <c r="F367" i="42"/>
  <c r="F368" i="42"/>
  <c r="F369" i="42"/>
  <c r="F370" i="42"/>
  <c r="F371" i="42"/>
  <c r="F372" i="42"/>
  <c r="F373" i="42"/>
  <c r="F374" i="42"/>
  <c r="F375" i="42"/>
  <c r="F376" i="42"/>
  <c r="F377" i="42"/>
  <c r="F378" i="42"/>
  <c r="F379" i="42"/>
  <c r="F380" i="42"/>
  <c r="F381" i="42"/>
  <c r="F382" i="42"/>
  <c r="F383" i="42"/>
  <c r="F384" i="42"/>
  <c r="F385" i="42"/>
  <c r="F386" i="42"/>
  <c r="F387" i="42"/>
  <c r="F388" i="42"/>
  <c r="F389" i="42"/>
  <c r="F390" i="42"/>
  <c r="F391" i="42"/>
  <c r="F392" i="42"/>
  <c r="F393" i="42"/>
  <c r="F394" i="42"/>
  <c r="F395" i="42"/>
  <c r="F396" i="42"/>
  <c r="F397" i="42"/>
  <c r="F398" i="42"/>
  <c r="F399" i="42"/>
  <c r="F400" i="42"/>
  <c r="F401" i="42"/>
  <c r="F402" i="42"/>
  <c r="F403" i="42"/>
  <c r="F404" i="42"/>
  <c r="F405" i="42"/>
  <c r="F406" i="42"/>
  <c r="F407" i="42"/>
  <c r="F408" i="42"/>
  <c r="F409" i="42"/>
  <c r="F410" i="42"/>
  <c r="F411" i="42"/>
  <c r="F412" i="42"/>
  <c r="F413" i="42"/>
  <c r="F414" i="42"/>
  <c r="F415" i="42"/>
  <c r="F416" i="42"/>
  <c r="F417" i="42"/>
  <c r="F418" i="42"/>
  <c r="F419" i="42"/>
  <c r="F420" i="42"/>
  <c r="F421" i="42"/>
  <c r="F422" i="42"/>
  <c r="F423" i="42"/>
  <c r="F424" i="42"/>
  <c r="F425" i="42"/>
  <c r="F426" i="42"/>
  <c r="F427" i="42"/>
  <c r="F428" i="42"/>
  <c r="F429" i="42"/>
  <c r="F430" i="42"/>
  <c r="F431" i="42"/>
  <c r="F432" i="42"/>
  <c r="F433" i="42"/>
  <c r="F434" i="42"/>
  <c r="F435" i="42"/>
  <c r="F436" i="42"/>
  <c r="F437" i="42"/>
  <c r="F438" i="42"/>
  <c r="F439" i="42"/>
  <c r="F440" i="42"/>
  <c r="F441" i="42"/>
  <c r="F442" i="42"/>
  <c r="F443" i="42"/>
  <c r="F444" i="42"/>
  <c r="F445" i="42"/>
  <c r="F446" i="42"/>
  <c r="F447" i="42"/>
  <c r="F448" i="42"/>
  <c r="F2" i="42"/>
  <c r="I17" i="5" l="1"/>
  <c r="E19" i="4"/>
  <c r="F19" i="4" s="1"/>
  <c r="E17" i="23"/>
  <c r="E30" i="23"/>
  <c r="D30" i="23"/>
  <c r="D17" i="23"/>
  <c r="D9" i="23"/>
  <c r="S6" i="23" l="1"/>
  <c r="E40" i="6" l="1"/>
  <c r="E30" i="6"/>
  <c r="D40" i="6" l="1"/>
  <c r="D30" i="6"/>
  <c r="E18" i="4" l="1"/>
  <c r="F18" i="4" s="1"/>
  <c r="A7" i="5" l="1"/>
  <c r="A10" i="5"/>
  <c r="J19" i="10" l="1"/>
  <c r="H16" i="5" l="1"/>
  <c r="I16" i="5" s="1"/>
  <c r="A4" i="5"/>
  <c r="C30" i="23" l="1"/>
  <c r="C17" i="23"/>
  <c r="C9" i="23"/>
  <c r="I25" i="14" l="1"/>
  <c r="H15" i="5"/>
  <c r="I15" i="5" s="1"/>
  <c r="H14" i="5"/>
  <c r="I14" i="5" s="1"/>
  <c r="I26" i="5" s="1"/>
  <c r="E17" i="4"/>
  <c r="F17" i="4" s="1"/>
  <c r="J11" i="10" l="1"/>
  <c r="J18" i="10"/>
  <c r="J6" i="10"/>
  <c r="J4" i="10"/>
  <c r="G3" i="22" l="1"/>
  <c r="B4" i="22"/>
  <c r="B5" i="22" s="1"/>
  <c r="B6" i="22" s="1"/>
  <c r="B7" i="22" s="1"/>
  <c r="B9" i="22" s="1"/>
  <c r="B10" i="22" s="1"/>
  <c r="G4" i="22"/>
  <c r="G6" i="22"/>
  <c r="G7" i="22"/>
  <c r="E8" i="22"/>
  <c r="F8" i="22"/>
  <c r="D8" i="22" l="1"/>
  <c r="S7" i="23"/>
  <c r="S9" i="23" s="1"/>
  <c r="S11" i="23" s="1"/>
  <c r="S13" i="23" s="1"/>
  <c r="S8" i="23"/>
  <c r="S10" i="23" s="1"/>
  <c r="T4" i="23"/>
  <c r="T10" i="23" l="1"/>
  <c r="S12" i="23"/>
  <c r="T12" i="23" s="1"/>
  <c r="T6" i="23"/>
  <c r="T8" i="23"/>
  <c r="Q28" i="23"/>
  <c r="E126" i="40"/>
  <c r="E152" i="40"/>
  <c r="E161" i="40"/>
  <c r="O43" i="13" l="1"/>
  <c r="N43" i="13"/>
  <c r="M43" i="13"/>
  <c r="J38" i="13"/>
  <c r="D38" i="13"/>
  <c r="J37" i="13"/>
  <c r="D37" i="13"/>
  <c r="B30" i="23"/>
  <c r="B17" i="23"/>
  <c r="B9" i="23"/>
  <c r="B8" i="23"/>
  <c r="M8" i="23"/>
  <c r="J156" i="40"/>
  <c r="J155" i="40"/>
  <c r="B40" i="6" l="1"/>
  <c r="B30" i="6"/>
  <c r="H7" i="40" l="1"/>
  <c r="H6" i="40"/>
  <c r="J6" i="40" l="1"/>
  <c r="D10" i="40"/>
  <c r="E6" i="40"/>
  <c r="J30" i="13" l="1"/>
  <c r="J31" i="13"/>
  <c r="D30" i="13"/>
  <c r="D31" i="13"/>
  <c r="J28" i="13" l="1"/>
  <c r="J29" i="13"/>
  <c r="D29" i="13"/>
  <c r="D28" i="13"/>
  <c r="M29" i="23"/>
  <c r="L29" i="23"/>
  <c r="M16" i="23"/>
  <c r="L16" i="23"/>
  <c r="L8" i="23"/>
  <c r="M46" i="23"/>
  <c r="N37" i="23"/>
  <c r="N38" i="23"/>
  <c r="N39" i="23"/>
  <c r="N40" i="23"/>
  <c r="N41" i="23"/>
  <c r="N42" i="23"/>
  <c r="N43" i="23"/>
  <c r="N44" i="23"/>
  <c r="N45" i="23"/>
  <c r="N36" i="23"/>
  <c r="K16" i="23" l="1"/>
  <c r="L46" i="23"/>
  <c r="J141" i="40"/>
  <c r="K29" i="23" l="1"/>
  <c r="M32" i="13" l="1"/>
  <c r="J29" i="23" l="1"/>
  <c r="J16" i="23"/>
  <c r="K8" i="23"/>
  <c r="J8" i="23"/>
  <c r="D23" i="40"/>
  <c r="F134" i="40" l="1"/>
  <c r="H52" i="40"/>
  <c r="H51" i="40"/>
  <c r="H50" i="40"/>
  <c r="H53" i="40"/>
  <c r="H54" i="40"/>
  <c r="H55" i="40" l="1"/>
  <c r="H56" i="40"/>
  <c r="H35" i="40"/>
  <c r="H36" i="40"/>
  <c r="H37" i="40"/>
  <c r="H38" i="40"/>
  <c r="H40" i="40"/>
  <c r="H41" i="40"/>
  <c r="H42" i="40"/>
  <c r="H43" i="40"/>
  <c r="H44" i="40"/>
  <c r="H45" i="40"/>
  <c r="H46" i="40"/>
  <c r="H47" i="40"/>
  <c r="H48" i="40"/>
  <c r="H49" i="40"/>
  <c r="H34" i="40"/>
  <c r="N32" i="13" l="1"/>
  <c r="D24" i="13"/>
  <c r="D25" i="13"/>
  <c r="D26" i="13"/>
  <c r="D27" i="13"/>
  <c r="D21" i="13"/>
  <c r="J24" i="13"/>
  <c r="J25" i="13"/>
  <c r="J26" i="13"/>
  <c r="J27" i="13"/>
  <c r="F179" i="40"/>
  <c r="G179" i="40"/>
  <c r="D179" i="40"/>
  <c r="J181" i="40"/>
  <c r="J182" i="40"/>
  <c r="J180" i="40"/>
  <c r="J176" i="40"/>
  <c r="J173" i="40"/>
  <c r="J174" i="40"/>
  <c r="J175" i="40"/>
  <c r="J177" i="40"/>
  <c r="J178" i="40"/>
  <c r="G172" i="40"/>
  <c r="F172" i="40"/>
  <c r="E172" i="40"/>
  <c r="G161" i="40"/>
  <c r="G152" i="40"/>
  <c r="G143" i="40"/>
  <c r="F143" i="40"/>
  <c r="E143" i="40"/>
  <c r="H134" i="40"/>
  <c r="G134" i="40"/>
  <c r="E134" i="40"/>
  <c r="J129" i="40"/>
  <c r="F126" i="40"/>
  <c r="F118" i="40"/>
  <c r="J95" i="40"/>
  <c r="J96" i="40"/>
  <c r="E118" i="40"/>
  <c r="G111" i="40"/>
  <c r="E111" i="40"/>
  <c r="E122" i="40"/>
  <c r="J122" i="40" s="1"/>
  <c r="H111" i="40"/>
  <c r="G104" i="40"/>
  <c r="F104" i="40"/>
  <c r="E92" i="40"/>
  <c r="G89" i="40"/>
  <c r="F89" i="40"/>
  <c r="G78" i="40"/>
  <c r="F78" i="40"/>
  <c r="E78" i="40"/>
  <c r="E76" i="40"/>
  <c r="G70" i="40"/>
  <c r="F70" i="40"/>
  <c r="E70" i="40"/>
  <c r="J66" i="40"/>
  <c r="J132" i="40"/>
  <c r="J165" i="40"/>
  <c r="J166" i="40"/>
  <c r="J167" i="40"/>
  <c r="J168" i="40"/>
  <c r="J169" i="40"/>
  <c r="J170" i="40"/>
  <c r="J171" i="40"/>
  <c r="J106" i="40"/>
  <c r="J107" i="40"/>
  <c r="J108" i="40"/>
  <c r="J109" i="40"/>
  <c r="J110" i="40"/>
  <c r="J86" i="40"/>
  <c r="J87" i="40"/>
  <c r="J88" i="40"/>
  <c r="A79" i="40"/>
  <c r="J75" i="40"/>
  <c r="J71" i="40"/>
  <c r="J72" i="40"/>
  <c r="J69" i="40"/>
  <c r="J68" i="40"/>
  <c r="J164" i="40"/>
  <c r="J163" i="40"/>
  <c r="J162" i="40"/>
  <c r="H161" i="40"/>
  <c r="F161" i="40"/>
  <c r="J160" i="40"/>
  <c r="J159" i="40"/>
  <c r="J158" i="40"/>
  <c r="J157" i="40"/>
  <c r="J154" i="40"/>
  <c r="J153" i="40"/>
  <c r="F152" i="40"/>
  <c r="J151" i="40"/>
  <c r="J150" i="40"/>
  <c r="J149" i="40"/>
  <c r="J148" i="40"/>
  <c r="J147" i="40"/>
  <c r="J145" i="40"/>
  <c r="J144" i="40"/>
  <c r="H143" i="40"/>
  <c r="J142" i="40"/>
  <c r="J140" i="40"/>
  <c r="J139" i="40"/>
  <c r="J138" i="40"/>
  <c r="J137" i="40"/>
  <c r="J136" i="40"/>
  <c r="J135" i="40"/>
  <c r="J133" i="40"/>
  <c r="J131" i="40"/>
  <c r="F130" i="40"/>
  <c r="J130" i="40" s="1"/>
  <c r="J128" i="40"/>
  <c r="J127" i="40"/>
  <c r="J125" i="40"/>
  <c r="J124" i="40"/>
  <c r="J123" i="40"/>
  <c r="J119" i="40"/>
  <c r="D118" i="40"/>
  <c r="J117" i="40"/>
  <c r="J116" i="40"/>
  <c r="J115" i="40"/>
  <c r="J114" i="40"/>
  <c r="J113" i="40"/>
  <c r="J112" i="40"/>
  <c r="F111" i="40"/>
  <c r="J105" i="40"/>
  <c r="E104" i="40"/>
  <c r="J103" i="40"/>
  <c r="E102" i="40"/>
  <c r="J102" i="40" s="1"/>
  <c r="J101" i="40"/>
  <c r="J100" i="40"/>
  <c r="J99" i="40"/>
  <c r="J98" i="40"/>
  <c r="J97" i="40"/>
  <c r="J94" i="40"/>
  <c r="J93" i="40"/>
  <c r="H92" i="40"/>
  <c r="G92" i="40"/>
  <c r="F92" i="40"/>
  <c r="D92" i="40"/>
  <c r="J91" i="40"/>
  <c r="J90" i="40"/>
  <c r="J85" i="40"/>
  <c r="F84" i="40"/>
  <c r="E84" i="40"/>
  <c r="J83" i="40"/>
  <c r="J82" i="40"/>
  <c r="J81" i="40"/>
  <c r="J80" i="40"/>
  <c r="J79" i="40"/>
  <c r="D78" i="40"/>
  <c r="J77" i="40"/>
  <c r="J74" i="40"/>
  <c r="J73" i="40"/>
  <c r="J67" i="40"/>
  <c r="J65" i="40"/>
  <c r="E64" i="40"/>
  <c r="J64" i="40" s="1"/>
  <c r="J63" i="40"/>
  <c r="E62" i="40"/>
  <c r="J62" i="40" s="1"/>
  <c r="G57" i="40"/>
  <c r="F57" i="40"/>
  <c r="E57" i="40"/>
  <c r="E11" i="40"/>
  <c r="J11" i="40" s="1"/>
  <c r="I10" i="40"/>
  <c r="I12" i="40" s="1"/>
  <c r="G10" i="40"/>
  <c r="G12" i="40" s="1"/>
  <c r="F10" i="40"/>
  <c r="F12" i="40" s="1"/>
  <c r="D12" i="40"/>
  <c r="C10" i="40"/>
  <c r="C12" i="40" s="1"/>
  <c r="H9" i="40"/>
  <c r="E9" i="40"/>
  <c r="H8" i="40"/>
  <c r="E8" i="40"/>
  <c r="E7" i="40"/>
  <c r="J9" i="40" l="1"/>
  <c r="J161" i="40"/>
  <c r="J92" i="40"/>
  <c r="E10" i="40"/>
  <c r="E12" i="40" s="1"/>
  <c r="J152" i="40"/>
  <c r="J143" i="40"/>
  <c r="J104" i="40"/>
  <c r="J118" i="40"/>
  <c r="J111" i="40"/>
  <c r="J172" i="40"/>
  <c r="J70" i="40"/>
  <c r="J179" i="40"/>
  <c r="A72" i="40"/>
  <c r="J126" i="40"/>
  <c r="J84" i="40"/>
  <c r="J89" i="40"/>
  <c r="J8" i="40"/>
  <c r="J78" i="40"/>
  <c r="J134" i="40"/>
  <c r="E22" i="40"/>
  <c r="E18" i="40"/>
  <c r="E21" i="40"/>
  <c r="E17" i="40"/>
  <c r="E20" i="40"/>
  <c r="J7" i="40"/>
  <c r="H10" i="40"/>
  <c r="H12" i="40" s="1"/>
  <c r="E19" i="40"/>
  <c r="J76" i="40"/>
  <c r="H57" i="40"/>
  <c r="J10" i="40" l="1"/>
  <c r="J12" i="40" s="1"/>
  <c r="I47" i="40"/>
  <c r="I51" i="40"/>
  <c r="I55" i="40"/>
  <c r="I52" i="40"/>
  <c r="I56" i="40"/>
  <c r="I45" i="40"/>
  <c r="I49" i="40"/>
  <c r="I53" i="40"/>
  <c r="I46" i="40"/>
  <c r="I50" i="40"/>
  <c r="I54" i="40"/>
  <c r="I48" i="40"/>
  <c r="I35" i="40"/>
  <c r="J183" i="40"/>
  <c r="I36" i="40"/>
  <c r="I37" i="40"/>
  <c r="I42" i="40"/>
  <c r="I39" i="40"/>
  <c r="I34" i="40"/>
  <c r="I44" i="40"/>
  <c r="I41" i="40"/>
  <c r="E23" i="40"/>
  <c r="I40" i="40"/>
  <c r="I43" i="40"/>
  <c r="I38" i="40"/>
  <c r="K158" i="40" l="1"/>
  <c r="K159" i="40"/>
  <c r="K157" i="40"/>
  <c r="K160" i="40"/>
  <c r="K156" i="40"/>
  <c r="K89" i="40"/>
  <c r="K180" i="40"/>
  <c r="K78" i="40"/>
  <c r="K120" i="40"/>
  <c r="K121" i="40"/>
  <c r="K62" i="40"/>
  <c r="K94" i="40"/>
  <c r="K117" i="40"/>
  <c r="K139" i="40"/>
  <c r="K154" i="40"/>
  <c r="K110" i="40"/>
  <c r="K95" i="40"/>
  <c r="K63" i="40"/>
  <c r="K90" i="40"/>
  <c r="K114" i="40"/>
  <c r="K148" i="40"/>
  <c r="K72" i="40"/>
  <c r="K167" i="40"/>
  <c r="K64" i="40"/>
  <c r="K98" i="40"/>
  <c r="K127" i="40"/>
  <c r="K144" i="40"/>
  <c r="K71" i="40"/>
  <c r="K166" i="40"/>
  <c r="K77" i="40"/>
  <c r="K103" i="40"/>
  <c r="K128" i="40"/>
  <c r="K145" i="40"/>
  <c r="K68" i="40"/>
  <c r="K169" i="40"/>
  <c r="K129" i="40"/>
  <c r="K67" i="40"/>
  <c r="K100" i="40"/>
  <c r="K124" i="40"/>
  <c r="K106" i="40"/>
  <c r="K178" i="40"/>
  <c r="K73" i="40"/>
  <c r="K97" i="40"/>
  <c r="K125" i="40"/>
  <c r="K155" i="40"/>
  <c r="K88" i="40"/>
  <c r="K66" i="40"/>
  <c r="K74" i="40"/>
  <c r="K102" i="40"/>
  <c r="K131" i="40"/>
  <c r="K149" i="40"/>
  <c r="K87" i="40"/>
  <c r="K175" i="40"/>
  <c r="K81" i="40"/>
  <c r="K112" i="40"/>
  <c r="K133" i="40"/>
  <c r="K150" i="40"/>
  <c r="K75" i="40"/>
  <c r="K165" i="40"/>
  <c r="K174" i="40"/>
  <c r="K82" i="40"/>
  <c r="K104" i="40"/>
  <c r="K130" i="40"/>
  <c r="K147" i="40"/>
  <c r="K162" i="40"/>
  <c r="K168" i="40"/>
  <c r="K173" i="40"/>
  <c r="K79" i="40"/>
  <c r="K101" i="40"/>
  <c r="K136" i="40"/>
  <c r="K109" i="40"/>
  <c r="K177" i="40"/>
  <c r="K80" i="40"/>
  <c r="K115" i="40"/>
  <c r="K137" i="40"/>
  <c r="K108" i="40"/>
  <c r="K93" i="40"/>
  <c r="K116" i="40"/>
  <c r="K138" i="40"/>
  <c r="K153" i="40"/>
  <c r="K86" i="40"/>
  <c r="K122" i="40"/>
  <c r="K182" i="40"/>
  <c r="K85" i="40"/>
  <c r="K113" i="40"/>
  <c r="K135" i="40"/>
  <c r="K151" i="40"/>
  <c r="K69" i="40"/>
  <c r="K132" i="40"/>
  <c r="K181" i="40"/>
  <c r="K83" i="40"/>
  <c r="K105" i="40"/>
  <c r="K140" i="40"/>
  <c r="K163" i="40"/>
  <c r="K171" i="40"/>
  <c r="K176" i="40"/>
  <c r="K91" i="40"/>
  <c r="K119" i="40"/>
  <c r="K141" i="40"/>
  <c r="K164" i="40"/>
  <c r="K170" i="40"/>
  <c r="K65" i="40"/>
  <c r="K99" i="40"/>
  <c r="K123" i="40"/>
  <c r="K142" i="40"/>
  <c r="K107" i="40"/>
  <c r="K96" i="40"/>
  <c r="K179" i="40"/>
  <c r="K143" i="40"/>
  <c r="K84" i="40"/>
  <c r="K92" i="40"/>
  <c r="K161" i="40"/>
  <c r="K70" i="40"/>
  <c r="K134" i="40"/>
  <c r="K76" i="40"/>
  <c r="K118" i="40"/>
  <c r="K126" i="40"/>
  <c r="K152" i="40"/>
  <c r="K111" i="40"/>
  <c r="K172" i="40"/>
  <c r="I57" i="40"/>
  <c r="K183" i="40" l="1"/>
  <c r="J21" i="13" l="1"/>
  <c r="I29" i="23" l="1"/>
  <c r="H29" i="23"/>
  <c r="I8" i="23" l="1"/>
  <c r="H8" i="23"/>
  <c r="I16" i="23"/>
  <c r="H16" i="23"/>
  <c r="J22" i="13" l="1"/>
  <c r="J23" i="13"/>
  <c r="D20" i="13"/>
  <c r="D22" i="13"/>
  <c r="D23" i="13"/>
  <c r="J25" i="14" l="1"/>
  <c r="E26" i="5"/>
  <c r="F26" i="5"/>
  <c r="G26" i="5"/>
  <c r="D26" i="5"/>
  <c r="G29" i="23" l="1"/>
  <c r="G16" i="23"/>
  <c r="F16" i="23"/>
  <c r="G8" i="23"/>
  <c r="H32" i="15" l="1"/>
  <c r="G32" i="15" l="1"/>
  <c r="F32" i="15"/>
  <c r="E32" i="15"/>
  <c r="N33" i="13"/>
  <c r="N44" i="13" s="1"/>
  <c r="M33" i="13"/>
  <c r="M44" i="13" s="1"/>
  <c r="J20" i="13"/>
  <c r="O15" i="13"/>
  <c r="N15" i="13"/>
  <c r="N16" i="13" s="1"/>
  <c r="M15" i="13"/>
  <c r="M16" i="13" s="1"/>
  <c r="J14" i="13"/>
  <c r="D14" i="13"/>
  <c r="J13" i="13"/>
  <c r="D13" i="13"/>
  <c r="J12" i="13"/>
  <c r="D12" i="13"/>
  <c r="J11" i="13"/>
  <c r="D11" i="13"/>
  <c r="J10" i="13"/>
  <c r="D10" i="13"/>
  <c r="J9" i="13"/>
  <c r="D9" i="13"/>
  <c r="J8" i="13"/>
  <c r="D8" i="13"/>
  <c r="J7" i="13"/>
  <c r="D7" i="13"/>
  <c r="J6" i="13"/>
  <c r="D6" i="13"/>
  <c r="A6" i="13"/>
  <c r="A9" i="13" s="1"/>
  <c r="A10" i="13" s="1"/>
  <c r="A11" i="13" s="1"/>
  <c r="J5" i="13"/>
  <c r="D5" i="13"/>
  <c r="A7" i="13" l="1"/>
  <c r="A8" i="13" s="1"/>
  <c r="O16" i="13"/>
  <c r="O32" i="13" s="1"/>
  <c r="O33" i="13" s="1"/>
  <c r="O44" i="13" s="1"/>
  <c r="E16" i="4"/>
  <c r="F16" i="4" s="1"/>
  <c r="H26" i="5" l="1"/>
  <c r="F29" i="23" l="1"/>
  <c r="E16" i="23"/>
  <c r="F8" i="23"/>
  <c r="F11" i="22" l="1"/>
  <c r="E11" i="22"/>
  <c r="E12" i="22" l="1"/>
  <c r="F12" i="22"/>
  <c r="D11" i="22"/>
  <c r="C46" i="23"/>
  <c r="D46" i="23"/>
  <c r="E46" i="23"/>
  <c r="F46" i="23"/>
  <c r="G46" i="23"/>
  <c r="H46" i="23"/>
  <c r="I46" i="23"/>
  <c r="J46" i="23"/>
  <c r="K46" i="23"/>
  <c r="B46" i="23"/>
  <c r="E29" i="23"/>
  <c r="D29" i="23"/>
  <c r="C16" i="23"/>
  <c r="B16" i="23"/>
  <c r="D16" i="23"/>
  <c r="E8" i="23"/>
  <c r="D12" i="22" l="1"/>
  <c r="N46" i="23"/>
  <c r="B29" i="23" l="1"/>
  <c r="D8" i="23"/>
  <c r="E48" i="15" l="1"/>
  <c r="C8" i="23" l="1"/>
  <c r="C29" i="23"/>
  <c r="M7" i="23" l="1"/>
  <c r="M28" i="23"/>
  <c r="L15" i="23"/>
  <c r="M15" i="23"/>
  <c r="D28" i="4" l="1"/>
  <c r="E28" i="4" l="1"/>
  <c r="F28" i="4" s="1"/>
  <c r="G9" i="22" l="1"/>
  <c r="G10" i="22"/>
  <c r="L7" i="23" l="1"/>
  <c r="L28" i="23" l="1"/>
  <c r="K7" i="23"/>
  <c r="K15" i="23"/>
  <c r="K28" i="23" l="1"/>
  <c r="J7" i="23" l="1"/>
  <c r="I7" i="23"/>
  <c r="H7" i="23"/>
  <c r="G7" i="23"/>
  <c r="F7" i="23"/>
  <c r="E7" i="23"/>
  <c r="D7" i="23"/>
  <c r="C7" i="23"/>
  <c r="B7" i="23"/>
  <c r="M6" i="23"/>
  <c r="L6" i="23"/>
  <c r="K6" i="23"/>
  <c r="J6" i="23"/>
  <c r="I6" i="23"/>
  <c r="H6" i="23"/>
  <c r="G6" i="23"/>
  <c r="F6" i="23"/>
  <c r="E6" i="23"/>
  <c r="D6" i="23"/>
  <c r="C6" i="23"/>
  <c r="B6" i="23"/>
  <c r="M5" i="23"/>
  <c r="L5" i="23"/>
  <c r="K5" i="23"/>
  <c r="J5" i="23"/>
  <c r="I5" i="23"/>
  <c r="H5" i="23"/>
  <c r="G5" i="23"/>
  <c r="F5" i="23"/>
  <c r="E5" i="23"/>
  <c r="D5" i="23"/>
  <c r="C5" i="23"/>
  <c r="B5" i="23"/>
  <c r="M4" i="23"/>
  <c r="L4" i="23"/>
  <c r="K4" i="23"/>
  <c r="J4" i="23"/>
  <c r="I4" i="23"/>
  <c r="H4" i="23"/>
  <c r="G4" i="23"/>
  <c r="F4" i="23"/>
  <c r="E4" i="23"/>
  <c r="D4" i="23"/>
  <c r="C4" i="23"/>
  <c r="B4" i="23"/>
  <c r="J15" i="23"/>
  <c r="I15" i="23"/>
  <c r="H15" i="23"/>
  <c r="G15" i="23"/>
  <c r="F15" i="23"/>
  <c r="E15" i="23"/>
  <c r="D15" i="23"/>
  <c r="C15" i="23"/>
  <c r="B15" i="23"/>
  <c r="M14" i="23"/>
  <c r="L14" i="23"/>
  <c r="K14" i="23"/>
  <c r="J14" i="23"/>
  <c r="I14" i="23"/>
  <c r="H14" i="23"/>
  <c r="G14" i="23"/>
  <c r="F14" i="23"/>
  <c r="E14" i="23"/>
  <c r="D14" i="23"/>
  <c r="C14" i="23"/>
  <c r="B14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J28" i="23"/>
  <c r="I28" i="23"/>
  <c r="H28" i="23"/>
  <c r="G28" i="23"/>
  <c r="F28" i="23"/>
  <c r="E28" i="23"/>
  <c r="D28" i="23"/>
  <c r="C28" i="23"/>
  <c r="B28" i="23"/>
  <c r="M27" i="23"/>
  <c r="L27" i="23"/>
  <c r="K27" i="23"/>
  <c r="J27" i="23"/>
  <c r="I27" i="23"/>
  <c r="H27" i="23"/>
  <c r="G27" i="23"/>
  <c r="F27" i="23"/>
  <c r="E27" i="23"/>
  <c r="D27" i="23"/>
  <c r="C27" i="23"/>
  <c r="B27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Payroll</author>
  </authors>
  <commentList>
    <comment ref="K61" authorId="0" shapeId="0" xr:uid="{FFBB5E2B-DEB6-49F2-B421-F7FCF9787A56}">
      <text>
        <r>
          <rPr>
            <b/>
            <sz val="9"/>
            <color indexed="81"/>
            <rFont val="Tahoma"/>
            <charset val="1"/>
          </rPr>
          <t>14-03-25 : sudah dilakukan perbaikan &amp; perlu konsisten terhadap aspek shitsuke</t>
        </r>
      </text>
    </comment>
    <comment ref="K62" authorId="0" shapeId="0" xr:uid="{A159EC2E-6F9E-4D4E-8C4C-9BFF825A82C5}">
      <text>
        <r>
          <rPr>
            <b/>
            <sz val="9"/>
            <color indexed="81"/>
            <rFont val="Tahoma"/>
            <charset val="1"/>
          </rPr>
          <t xml:space="preserve">14-03-25 : sudah dilakukan perbaikan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63" authorId="0" shapeId="0" xr:uid="{A7A4BDFE-5A54-4723-94A1-D8BDF42CCB1A}">
      <text>
        <r>
          <rPr>
            <b/>
            <sz val="9"/>
            <color indexed="81"/>
            <rFont val="Tahoma"/>
            <charset val="1"/>
          </rPr>
          <t>14-3-25 : sudah dilakukan perbaikan &amp; harus konsisten untuk aspek shitsuke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65" authorId="0" shapeId="0" xr:uid="{EAE22A85-0708-4B99-9ADD-CB4418F7B50E}">
      <text>
        <r>
          <rPr>
            <b/>
            <sz val="9"/>
            <color indexed="81"/>
            <rFont val="Tahoma"/>
            <charset val="1"/>
          </rPr>
          <t>14-3-25 : sudah dilakukan perbaikan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<sst xmlns="http://schemas.openxmlformats.org/spreadsheetml/2006/main" count="21252" uniqueCount="2200">
  <si>
    <t>NO</t>
  </si>
  <si>
    <t>Keterangan</t>
  </si>
  <si>
    <t>Status</t>
  </si>
  <si>
    <t>No</t>
  </si>
  <si>
    <t>Sludge</t>
  </si>
  <si>
    <t>Sarung tangan bekas</t>
  </si>
  <si>
    <t>Oli bekas</t>
  </si>
  <si>
    <t>Lampu bekas</t>
  </si>
  <si>
    <t>Kertas filter bekas</t>
  </si>
  <si>
    <t>Keterangan Sampling</t>
  </si>
  <si>
    <t>Kode Sampel</t>
  </si>
  <si>
    <t>Sampel Air Limbah</t>
  </si>
  <si>
    <t>Lokasi Sampling</t>
  </si>
  <si>
    <t>Outlet IPAL</t>
  </si>
  <si>
    <t xml:space="preserve">Titik Koordinat Lokasi </t>
  </si>
  <si>
    <t>Tanggal Sampling</t>
  </si>
  <si>
    <t>Jam Sampling</t>
  </si>
  <si>
    <t>Petugas Sampling</t>
  </si>
  <si>
    <t>Jumlah Produksi Bulan Sampling</t>
  </si>
  <si>
    <t>m2</t>
  </si>
  <si>
    <t>Tanggal Sertifikat Hasil Analisis</t>
  </si>
  <si>
    <t>Hasil Analisa Laboratorium</t>
  </si>
  <si>
    <t>Parameter</t>
  </si>
  <si>
    <t xml:space="preserve">Kadar </t>
  </si>
  <si>
    <t>Metode</t>
  </si>
  <si>
    <t>(mg/L)</t>
  </si>
  <si>
    <t>Uji</t>
  </si>
  <si>
    <t>Total Padatan Tersuspensi (TSS)</t>
  </si>
  <si>
    <t>SNI 06-6989.3-2019</t>
  </si>
  <si>
    <t>pH</t>
  </si>
  <si>
    <t>SNI 06-6989.11-2019</t>
  </si>
  <si>
    <t>Seng (Zn)</t>
  </si>
  <si>
    <t>IK-MP.K-A06 (MP-AES)</t>
  </si>
  <si>
    <t>SM 23rd Edition, 3500-Cr B, 2017</t>
  </si>
  <si>
    <t>Tembaga (Cu)</t>
  </si>
  <si>
    <t>Kadmium (Cd)</t>
  </si>
  <si>
    <t>Timbal (Pb)</t>
  </si>
  <si>
    <t>Nikel (Ni)</t>
  </si>
  <si>
    <t>Sianida (Cn)</t>
  </si>
  <si>
    <t>APHA 23rd, 4500 CN C&amp;E (2017)</t>
  </si>
  <si>
    <t>Perak (Ag)</t>
  </si>
  <si>
    <t>USEPA 6010D (2018)</t>
  </si>
  <si>
    <t>Nama</t>
  </si>
  <si>
    <t>Bagian</t>
  </si>
  <si>
    <t>Lokasi Kejadian</t>
  </si>
  <si>
    <t>BULAN</t>
  </si>
  <si>
    <t>JANUARI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</si>
  <si>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</si>
  <si>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</si>
  <si>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</si>
  <si>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</si>
  <si>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</si>
  <si>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</si>
  <si>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</si>
  <si>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</si>
  <si>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</si>
  <si>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</si>
  <si>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 KK</t>
  </si>
  <si>
    <t>Juni</t>
  </si>
  <si>
    <t>Kronologi</t>
  </si>
  <si>
    <t>NAMA</t>
  </si>
  <si>
    <t>NIK</t>
  </si>
  <si>
    <t>BAGIAN</t>
  </si>
  <si>
    <t>DEPARTEMEN</t>
  </si>
  <si>
    <t>PELANGGARAN</t>
  </si>
  <si>
    <t>JENIS SANKSI</t>
  </si>
  <si>
    <t>NO. SURAT</t>
  </si>
  <si>
    <t>TANGGAL TERBIT</t>
  </si>
  <si>
    <t>ST</t>
  </si>
  <si>
    <t>JUMLAH TK</t>
  </si>
  <si>
    <t>% TINGKAT KK</t>
  </si>
  <si>
    <t>FEBRUARI</t>
  </si>
  <si>
    <t>JUMLAH SANKSI</t>
  </si>
  <si>
    <t>% JUMLAH SANKSI</t>
  </si>
  <si>
    <t>SP 1</t>
  </si>
  <si>
    <t>SP 2</t>
  </si>
  <si>
    <t>SP 3</t>
  </si>
  <si>
    <t>TOTAL</t>
  </si>
  <si>
    <t>KETERANGAN</t>
  </si>
  <si>
    <t>BO</t>
  </si>
  <si>
    <t>FO</t>
  </si>
  <si>
    <t>MO</t>
  </si>
  <si>
    <t>CINT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</si>
  <si>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</si>
  <si>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</si>
  <si>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</si>
  <si>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</si>
  <si>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</si>
  <si>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</si>
  <si>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</si>
  <si>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</si>
  <si>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</si>
  <si>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</si>
  <si>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</si>
  <si>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</si>
  <si>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JENIS KETIDAKHADIRAN</t>
  </si>
  <si>
    <t>MANGKIR</t>
  </si>
  <si>
    <t>P1</t>
  </si>
  <si>
    <t>SID</t>
  </si>
  <si>
    <t>CUTI</t>
  </si>
  <si>
    <t>LOG BOOK TPS LIMBAH B3</t>
  </si>
  <si>
    <t>JENIS B3</t>
  </si>
  <si>
    <t>SALDO AWAL (KG)</t>
  </si>
  <si>
    <t>MASUK (KG)</t>
  </si>
  <si>
    <t>KELUAR (KG)</t>
  </si>
  <si>
    <t>SALDO AKHIR (KG)</t>
  </si>
  <si>
    <t>Sisa powder cat</t>
  </si>
  <si>
    <t>Serbuk besi</t>
  </si>
  <si>
    <t>dlm kg (@ 0.9 kg)</t>
  </si>
  <si>
    <t>dlm kg (@ 0.2 kg)</t>
  </si>
  <si>
    <t>NON-STAFF</t>
  </si>
  <si>
    <t>STAFF</t>
  </si>
  <si>
    <t>GRAND TOTAL</t>
  </si>
  <si>
    <t>KONTRAK</t>
  </si>
  <si>
    <t>TETAP</t>
  </si>
  <si>
    <t>JUMLAH</t>
  </si>
  <si>
    <t>%</t>
  </si>
  <si>
    <t>NO.</t>
  </si>
  <si>
    <t>&lt;30</t>
  </si>
  <si>
    <t>JABATAN</t>
  </si>
  <si>
    <t>A. PRES.DIREKTUR</t>
  </si>
  <si>
    <t>B. DIREKTUR</t>
  </si>
  <si>
    <t>D. MANAGER</t>
  </si>
  <si>
    <t>E. ASS MANAGER</t>
  </si>
  <si>
    <t>MASA KERJA</t>
  </si>
  <si>
    <t>6-10 Tahun</t>
  </si>
  <si>
    <t>11-15 Tahun</t>
  </si>
  <si>
    <t>&gt;20 Tahun</t>
  </si>
  <si>
    <t>TGL MASUK F-PTK</t>
  </si>
  <si>
    <t>TGL PERMINTAAN EFEKTIF KERJA</t>
  </si>
  <si>
    <t xml:space="preserve">USER </t>
  </si>
  <si>
    <t xml:space="preserve">POSISI YANG DIBUTUHKAN </t>
  </si>
  <si>
    <t>REALISASI PEMENUHAN</t>
  </si>
  <si>
    <t xml:space="preserve">TGL EFEKTIF BEKERJA </t>
  </si>
  <si>
    <t>WAKTU PROSES (HARI)</t>
  </si>
  <si>
    <t>STATUS PEMENUHAN</t>
  </si>
  <si>
    <t>NAMA KRY HIRED</t>
  </si>
  <si>
    <t>MPP</t>
  </si>
  <si>
    <t>≤35HK</t>
  </si>
  <si>
    <t>≥35HK</t>
  </si>
  <si>
    <t>KISTY RIAGUSTINA</t>
  </si>
  <si>
    <t xml:space="preserve">TERCAPAI </t>
  </si>
  <si>
    <t>DIAH NUR KUSUMAWARDHANI</t>
  </si>
  <si>
    <t>TRAINER / LEMBAGA</t>
  </si>
  <si>
    <t>KOMPETENSI</t>
  </si>
  <si>
    <t>JML PESERTA</t>
  </si>
  <si>
    <t>PELAKSANAAN</t>
  </si>
  <si>
    <t>TNA</t>
  </si>
  <si>
    <t>BIAYA</t>
  </si>
  <si>
    <t>No.</t>
  </si>
  <si>
    <t>Topik Pelatihan</t>
  </si>
  <si>
    <t>Estimasi Waktu</t>
  </si>
  <si>
    <t>Realisasi</t>
  </si>
  <si>
    <t>Judul Pelatihan</t>
  </si>
  <si>
    <t>Lembaga</t>
  </si>
  <si>
    <t>Waktu</t>
  </si>
  <si>
    <t>Jumlah Peserta</t>
  </si>
  <si>
    <t>Agustus</t>
  </si>
  <si>
    <t>September</t>
  </si>
  <si>
    <t>Leadership</t>
  </si>
  <si>
    <t>Februari</t>
  </si>
  <si>
    <t>April</t>
  </si>
  <si>
    <t>Juli</t>
  </si>
  <si>
    <t>BAG</t>
  </si>
  <si>
    <t>Karyawan Berdasarkan Masa Kerja</t>
  </si>
  <si>
    <t>Jumlah Karyawan</t>
  </si>
  <si>
    <t xml:space="preserve">OTOT </t>
  </si>
  <si>
    <t xml:space="preserve">SAKIT KEPALA </t>
  </si>
  <si>
    <t>DEPARTEMENT</t>
  </si>
  <si>
    <t>GENDER</t>
  </si>
  <si>
    <t>JUDUL PELATIHAN</t>
  </si>
  <si>
    <t>METODA</t>
  </si>
  <si>
    <t>TGL MULAI</t>
  </si>
  <si>
    <t>TGL SELESAI</t>
  </si>
  <si>
    <t>JUMLAH JAM</t>
  </si>
  <si>
    <t>TEMPAT</t>
  </si>
  <si>
    <t>LEMBAGA</t>
  </si>
  <si>
    <t>TRAINER</t>
  </si>
  <si>
    <t>POIN</t>
  </si>
  <si>
    <t>IKATAN DINAS</t>
  </si>
  <si>
    <t>TAUFIK MUHARAMSYAH</t>
  </si>
  <si>
    <t>FITRI FEBRIANI EDI PUTRI</t>
  </si>
  <si>
    <t>ANITA NITA</t>
  </si>
  <si>
    <t>SHANTY MUNARTI</t>
  </si>
  <si>
    <t>IVO AGUSTIAN</t>
  </si>
  <si>
    <t>RUBY KAUKABIT TA'LIEM</t>
  </si>
  <si>
    <t>AGUNG TRI WAHYU</t>
  </si>
  <si>
    <t>ANDREAS ASMARA</t>
  </si>
  <si>
    <t>FEBBY FERDIANA S</t>
  </si>
  <si>
    <t>MOHAMAD ROSYIDIN</t>
  </si>
  <si>
    <t>R. MAULUDIN</t>
  </si>
  <si>
    <t>AHMAD MUHTAROMI</t>
  </si>
  <si>
    <t>DADAN RAKHMAT S</t>
  </si>
  <si>
    <t>IMAM MIRZA</t>
  </si>
  <si>
    <t>ADHI PRASETIA UTAMA</t>
  </si>
  <si>
    <t>GUNAWAN INDRIANTO</t>
  </si>
  <si>
    <t>YULAN SEPTIAN</t>
  </si>
  <si>
    <t>FITRI NUZULIANTI NUR ENDANG</t>
  </si>
  <si>
    <t>MUHAMAD ARIFIN</t>
  </si>
  <si>
    <t>LILIK SARONI</t>
  </si>
  <si>
    <t>MOCHAMMAD ICHWAN KURNIAWAN</t>
  </si>
  <si>
    <t>MAUDINA RACHMAWATI</t>
  </si>
  <si>
    <t>ANDHIKA BAYU PRASETYA</t>
  </si>
  <si>
    <t>USIA</t>
  </si>
  <si>
    <t>Grand Total</t>
  </si>
  <si>
    <t>&gt;50</t>
  </si>
  <si>
    <t>PENDIDIKAN</t>
  </si>
  <si>
    <t>1. S2</t>
  </si>
  <si>
    <t>2. S1</t>
  </si>
  <si>
    <t>3. D3</t>
  </si>
  <si>
    <t>4. SLTA</t>
  </si>
  <si>
    <t>5. SLTP</t>
  </si>
  <si>
    <t>6. SD</t>
  </si>
  <si>
    <t xml:space="preserve">LEAD TIME </t>
  </si>
  <si>
    <t xml:space="preserve">JUMLAH KEBUTUHAN </t>
  </si>
  <si>
    <t>FEEDBACK TRAINING</t>
  </si>
  <si>
    <t>OUTSOURCE</t>
  </si>
  <si>
    <t>FUNGSI</t>
  </si>
  <si>
    <t>KOPERASI CINT</t>
  </si>
  <si>
    <t>PU</t>
  </si>
  <si>
    <t>KERNET</t>
  </si>
  <si>
    <t>PT TARANTULA MULTIDAYA</t>
  </si>
  <si>
    <t>SECURITY</t>
  </si>
  <si>
    <t>BAROS</t>
  </si>
  <si>
    <t xml:space="preserve">MEI </t>
  </si>
  <si>
    <t>TRAINING</t>
  </si>
  <si>
    <t>Awal Per</t>
  </si>
  <si>
    <t>Akhir Per</t>
  </si>
  <si>
    <t>Kehilangan Jam Kerja</t>
  </si>
  <si>
    <t>&lt;0.005</t>
  </si>
  <si>
    <t>&lt;0.01</t>
  </si>
  <si>
    <t>JANTUNG</t>
  </si>
  <si>
    <t>Per Awal</t>
  </si>
  <si>
    <t>Per Akhir</t>
  </si>
  <si>
    <t>Total Hari</t>
  </si>
  <si>
    <t>Total Jam</t>
  </si>
  <si>
    <t>Tgl. Kejadian</t>
  </si>
  <si>
    <t xml:space="preserve">Bagian yg Cedera </t>
  </si>
  <si>
    <t>Karyawan Berdasarkan Status Kontrak/Tetap</t>
  </si>
  <si>
    <t>DENI BERIANSAH</t>
  </si>
  <si>
    <t>ALDY MEILANDY</t>
  </si>
  <si>
    <t>Kategori :</t>
  </si>
  <si>
    <t>First aid injury</t>
  </si>
  <si>
    <t>: kecelakaan kerja yang berakibat luka kecil dimana setelah korban diberi pertolongan pertama, ia dapat bekerja kembali.</t>
  </si>
  <si>
    <t>Minor</t>
  </si>
  <si>
    <t xml:space="preserve">: kecelakaan yang berakibat luka, memerlukan perawatan 
rumah sakit, serta mengakibatkan 
hilangnya jam kerja lebih dari 24 
jam namun tidak mengakibatkan 
cacat tetap. </t>
  </si>
  <si>
    <t>Major</t>
  </si>
  <si>
    <t xml:space="preserve">: kecelakaan kerja yang
berakibat luka, memerlukan
perawatan rumah sakit, serta
mengakibatkan hilangnya jam
kerja lebih dari 24 jam dan 
mengakibatkan cacat tetap atau 
berkurangnya fungsi organ. </t>
  </si>
  <si>
    <t>Fatal</t>
  </si>
  <si>
    <t xml:space="preserve">: kecelakaan yang berakibat 
fatal atau meninggal dunia. </t>
  </si>
  <si>
    <t>Kategori</t>
  </si>
  <si>
    <t>Turn Over Rate (%)</t>
  </si>
  <si>
    <t>Jan</t>
  </si>
  <si>
    <t>Feb</t>
  </si>
  <si>
    <t>Mar</t>
  </si>
  <si>
    <t>Apr</t>
  </si>
  <si>
    <t>May</t>
  </si>
  <si>
    <t>Jun</t>
  </si>
  <si>
    <t>Jul</t>
  </si>
  <si>
    <t>Agt</t>
  </si>
  <si>
    <t>Sept</t>
  </si>
  <si>
    <t>Oct</t>
  </si>
  <si>
    <t>Nov</t>
  </si>
  <si>
    <t>Dec</t>
  </si>
  <si>
    <t>3. Habis Kontrak</t>
  </si>
  <si>
    <t>Turn Over Karyawan dibawah 1 tahun</t>
  </si>
  <si>
    <t>A.0. UTAMA</t>
  </si>
  <si>
    <t>C. GENERAL MANAGER</t>
  </si>
  <si>
    <t>F. KEPALA BAGIAN</t>
  </si>
  <si>
    <t>G. WAKIL KEPALA BAGIAN</t>
  </si>
  <si>
    <t>H. STAF</t>
  </si>
  <si>
    <t>J. JUNIOR SECTION CHIEF</t>
  </si>
  <si>
    <t>K. GROUP LEADER</t>
  </si>
  <si>
    <t>R. NURWULAN KUSUMAWATI</t>
  </si>
  <si>
    <t>MUKHAMMAD SURYA</t>
  </si>
  <si>
    <t>KATMO LESMANA</t>
  </si>
  <si>
    <t>PURCHASING STAF</t>
  </si>
  <si>
    <t>BOD</t>
  </si>
  <si>
    <t>I. SECTION CHIEF</t>
  </si>
  <si>
    <t>L. JUNIOR GROUP LEADER</t>
  </si>
  <si>
    <t>AYUB MULYO WIDODO</t>
  </si>
  <si>
    <t>CORPORATE MANAGEMENT SYSTEM</t>
  </si>
  <si>
    <t>INDRI RAMADIANSYAH</t>
  </si>
  <si>
    <t>MASUK 1 MONTH NOTICE</t>
  </si>
  <si>
    <t>AKTUAL LEAD TIME* (49 HARI)</t>
  </si>
  <si>
    <t>TOTAL PENCAPAIAN LEAD TIME</t>
  </si>
  <si>
    <t>Hari Kerja</t>
  </si>
  <si>
    <t>Hari Efektif</t>
  </si>
  <si>
    <t>M</t>
  </si>
  <si>
    <t>KK</t>
  </si>
  <si>
    <t>H1</t>
  </si>
  <si>
    <t>H2</t>
  </si>
  <si>
    <t>P4</t>
  </si>
  <si>
    <t>C</t>
  </si>
  <si>
    <t>Terlambat</t>
  </si>
  <si>
    <t>Pulang</t>
  </si>
  <si>
    <t>Keluar</t>
  </si>
  <si>
    <t>Ringan</t>
  </si>
  <si>
    <t>Berat</t>
  </si>
  <si>
    <t/>
  </si>
  <si>
    <t>OPERATOR LABORATORIUM CHROME</t>
  </si>
  <si>
    <t>HILDA NUR HALIZA</t>
  </si>
  <si>
    <t>EX MAGANG CHITOSE</t>
  </si>
  <si>
    <t>JAM PELATIHAN</t>
  </si>
  <si>
    <t>SERTIFIKASI/ LISENSI</t>
  </si>
  <si>
    <t>SERTIFIKAT/SK</t>
  </si>
  <si>
    <t>PRE TEST</t>
  </si>
  <si>
    <t>POST TEST</t>
  </si>
  <si>
    <t>DAYA SERAP / EVALUASI</t>
  </si>
  <si>
    <t>ATASAN</t>
  </si>
  <si>
    <t>BIAYA PELATIHAN</t>
  </si>
  <si>
    <t>BIAYA KONSUMSI</t>
  </si>
  <si>
    <t>Kompetensi</t>
  </si>
  <si>
    <t>General</t>
  </si>
  <si>
    <t>Sertifikasi Pembangkit Generator dan Diesel</t>
  </si>
  <si>
    <t>Teknis</t>
  </si>
  <si>
    <t>Sertifikasi Welder (Robotic)</t>
  </si>
  <si>
    <t>Pelatihan Audit Internal Berbasis Resiko / Risk Management Analyst</t>
  </si>
  <si>
    <t>Sertifikasi K3 Listrik</t>
  </si>
  <si>
    <t>Pelatihan APAR</t>
  </si>
  <si>
    <t>Monthly</t>
  </si>
  <si>
    <t>Callibration &amp; Test Equipment</t>
  </si>
  <si>
    <t>Agent Of Change</t>
  </si>
  <si>
    <t>General &amp; Leadership</t>
  </si>
  <si>
    <t>Total Department 0. UTAMA</t>
  </si>
  <si>
    <t>Total Department Group Utama</t>
  </si>
  <si>
    <t>Total Department Group Back Office</t>
  </si>
  <si>
    <t>Total Department Group Front Office</t>
  </si>
  <si>
    <t>Total Department 4. PRODUKSI</t>
  </si>
  <si>
    <t>Total Department Group Middle Office</t>
  </si>
  <si>
    <t>Total PT. Chitose</t>
  </si>
  <si>
    <t>Berkelanjutan</t>
  </si>
  <si>
    <t>LAMBUNG</t>
  </si>
  <si>
    <t>ISPA</t>
  </si>
  <si>
    <t>&lt;0.007</t>
  </si>
  <si>
    <t>FERRY RAMDANI MULYADI</t>
  </si>
  <si>
    <t>KATEGORI</t>
  </si>
  <si>
    <t>KOMPOSISI</t>
  </si>
  <si>
    <t>IN</t>
  </si>
  <si>
    <t>OUT</t>
  </si>
  <si>
    <t>NONSTAFF</t>
  </si>
  <si>
    <t>KOMPOSISI KARYAWAN PER BULAN</t>
  </si>
  <si>
    <t>M. OPERATOR</t>
  </si>
  <si>
    <t>N. OPERATOR</t>
  </si>
  <si>
    <t>N. OPERATOR KONTRAK</t>
  </si>
  <si>
    <t>Komposisi Karyawan Outsourcing</t>
  </si>
  <si>
    <t>LUKITO ANGGA PRASAKTI</t>
  </si>
  <si>
    <t>SHINTA SUKMADEWI</t>
  </si>
  <si>
    <t>√</t>
  </si>
  <si>
    <t>Laporan Bulanan Tenaga Kerja Asing (Imigrasi) | CINT/CCI</t>
  </si>
  <si>
    <t>MEGA OKTAVIANI</t>
  </si>
  <si>
    <t>NEDI RUSNENDI</t>
  </si>
  <si>
    <t>IWAN SYAHRONI</t>
  </si>
  <si>
    <t>RIZKY DWI ANGGORO</t>
  </si>
  <si>
    <t>dlm kg (@ 1.5 kg)</t>
  </si>
  <si>
    <t>PRODUCT DEVELOPMENT</t>
  </si>
  <si>
    <t>JALUR PRESTASI ISI YOGYAKARTA</t>
  </si>
  <si>
    <t>DEDI FIRMANSYAH</t>
  </si>
  <si>
    <t>Assembling Baros</t>
  </si>
  <si>
    <t>SUHENDAR NURITO</t>
  </si>
  <si>
    <t>TOMMY WIJAYANTO SISWANTO</t>
  </si>
  <si>
    <t>ASEP RAHMAT</t>
  </si>
  <si>
    <t>DADAN IRAWAN</t>
  </si>
  <si>
    <t>HOER APANDI</t>
  </si>
  <si>
    <t>JULIAN KARTIKA</t>
  </si>
  <si>
    <t>SONI SOFYAN ISKANDAR</t>
  </si>
  <si>
    <t>TEDI SUTENDI</t>
  </si>
  <si>
    <t>TENDI HADIAN</t>
  </si>
  <si>
    <t>ENGINEERING STAFF</t>
  </si>
  <si>
    <t>R&amp;D (PRODUCT DEVELOPMENT)</t>
  </si>
  <si>
    <t>ANDRE NAFI SUYADI</t>
  </si>
  <si>
    <t>SPM TANGSEL</t>
  </si>
  <si>
    <t>DADAN SUNANDAR</t>
  </si>
  <si>
    <t>GATRIA GANJAR ROCHMANO</t>
  </si>
  <si>
    <t>OTONG TAHYA</t>
  </si>
  <si>
    <t>EMMA SITI NURAHMAH</t>
  </si>
  <si>
    <t>HC&amp;GA</t>
  </si>
  <si>
    <t>MU</t>
  </si>
  <si>
    <t>TANGGAL</t>
  </si>
  <si>
    <t xml:space="preserve">NO SURAT </t>
  </si>
  <si>
    <t>NAMA PENERIMA</t>
  </si>
  <si>
    <t>KEGIATAN</t>
  </si>
  <si>
    <t>ITEM DONASI</t>
  </si>
  <si>
    <t>HC&amp;GA STAFF</t>
  </si>
  <si>
    <t>DIMAS RIYANTONO</t>
  </si>
  <si>
    <t>L</t>
  </si>
  <si>
    <t>P</t>
  </si>
  <si>
    <t>TRYO PERMADI</t>
  </si>
  <si>
    <t>PPIC</t>
  </si>
  <si>
    <t xml:space="preserve">Yaya Sunjaya </t>
  </si>
  <si>
    <t>SUHENDAR</t>
  </si>
  <si>
    <t>ANDI SUGANDI</t>
  </si>
  <si>
    <t>KIKI MUSLIHAT</t>
  </si>
  <si>
    <t>RISWANTO</t>
  </si>
  <si>
    <t>RAMADAN SADIKIN</t>
  </si>
  <si>
    <t>41-50</t>
  </si>
  <si>
    <t>31-40</t>
  </si>
  <si>
    <t>2- 5 Tahun</t>
  </si>
  <si>
    <t>&lt; 2 Tahun</t>
  </si>
  <si>
    <t>16- 19 Tahun</t>
  </si>
  <si>
    <t>SALES &amp; DISTRIBUTION</t>
  </si>
  <si>
    <t>Operator SAP</t>
  </si>
  <si>
    <t>FIRNA AMALIA APRILIAN</t>
  </si>
  <si>
    <t>4 KANDIDAT YANG AKAN MELAKUKAN FINAL INTERVIEW</t>
  </si>
  <si>
    <t>Jml Upah Lembur</t>
  </si>
  <si>
    <t>% Jam Lembur</t>
  </si>
  <si>
    <t>Total Master Budget</t>
  </si>
  <si>
    <t>Budget</t>
  </si>
  <si>
    <t>% Realisasi</t>
  </si>
  <si>
    <t>Jml Karyawan Lembur</t>
  </si>
  <si>
    <t>Jml Jam Lembur</t>
  </si>
  <si>
    <t>jml Upah Lembur</t>
  </si>
  <si>
    <t>% Upah Lembur</t>
  </si>
  <si>
    <t>Oktober</t>
  </si>
  <si>
    <t xml:space="preserve">MELALUI PROGRAM MT </t>
  </si>
  <si>
    <t xml:space="preserve">DALAM PROSES ORIENTASI </t>
  </si>
  <si>
    <t>SITI SARAH SAFITRI</t>
  </si>
  <si>
    <t>Total Direct</t>
  </si>
  <si>
    <t>Total Indirect</t>
  </si>
  <si>
    <t>Total Admin</t>
  </si>
  <si>
    <t>Total Penjualan</t>
  </si>
  <si>
    <t>TATANG HERYANA</t>
  </si>
  <si>
    <t>KAIZEN</t>
  </si>
  <si>
    <t>TIDAK</t>
  </si>
  <si>
    <t>Masa Persiapan Pensiun</t>
  </si>
  <si>
    <t>Statistik Data Karyawan Periode :</t>
  </si>
  <si>
    <t>Karyawan Berdasarkan Unit Kerja dan Usia</t>
  </si>
  <si>
    <t>Karyawan Berdasarkan Unit Kerja, Jabatan, dan Tingkat Pendidikan</t>
  </si>
  <si>
    <t>INDUSTRI</t>
  </si>
  <si>
    <t>OB</t>
  </si>
  <si>
    <t>SIPIL</t>
  </si>
  <si>
    <t>Turn Over All Karyawan</t>
  </si>
  <si>
    <t>1. Meninggal Dunia</t>
  </si>
  <si>
    <t>2. Pensiun</t>
  </si>
  <si>
    <t>UTAMA</t>
  </si>
  <si>
    <t>SID 2024 (ORANG) :</t>
  </si>
  <si>
    <t>RECRUITMENT 2024</t>
  </si>
  <si>
    <t xml:space="preserve">ACC STAFF </t>
  </si>
  <si>
    <t xml:space="preserve">SYIFA FAUZIAH </t>
  </si>
  <si>
    <t>AANG KURNALI</t>
  </si>
  <si>
    <t xml:space="preserve">Tanggal Pemeriksaan </t>
  </si>
  <si>
    <t>Nama Pemeriksa</t>
  </si>
  <si>
    <t>Lokasi Kotak P3K</t>
  </si>
  <si>
    <t>Nomor Kotak P3K</t>
  </si>
  <si>
    <t>Clear Area Kotak P3K</t>
  </si>
  <si>
    <t>Kasa Steril        (20 Pcs)</t>
  </si>
  <si>
    <t>Kain Mitela (2Pcs)</t>
  </si>
  <si>
    <t>Gunting (1 Pcs)</t>
  </si>
  <si>
    <t>Pinset (1 Pcs)</t>
  </si>
  <si>
    <t>Obat Tetes Mata ( 1 Pcs)</t>
  </si>
  <si>
    <t>Obat Cuci Mata (2 Pcs)</t>
  </si>
  <si>
    <t>Betadine 30 ml (1 pcs)</t>
  </si>
  <si>
    <t>Rivanol 100 ml (1 pcs)</t>
  </si>
  <si>
    <t>Sarung Tangan karet + Plastik</t>
  </si>
  <si>
    <t>Obat Luka Bakar 15 gram (1 Pcs)</t>
  </si>
  <si>
    <t>Obat Gosok 10 gram (1 Pcs)</t>
  </si>
  <si>
    <t>Buku catatan, Pedoman P3K &amp; Daftar isi P3K</t>
  </si>
  <si>
    <t>Warna kota Puth</t>
  </si>
  <si>
    <t>Lambang Panah Hijau</t>
  </si>
  <si>
    <t>Kunci Kotak P3K</t>
  </si>
  <si>
    <t>Kondisi Kotak P3K</t>
  </si>
  <si>
    <t>Security</t>
  </si>
  <si>
    <t>Tidak Terhalang Barang</t>
  </si>
  <si>
    <t>Tetap</t>
  </si>
  <si>
    <t>Ada</t>
  </si>
  <si>
    <t>Ya</t>
  </si>
  <si>
    <t>Baik</t>
  </si>
  <si>
    <t>Pengemudi</t>
  </si>
  <si>
    <t>Berkurang</t>
  </si>
  <si>
    <t>K yamato</t>
  </si>
  <si>
    <t>Chrome</t>
  </si>
  <si>
    <t>Wwtp</t>
  </si>
  <si>
    <t>Engineering</t>
  </si>
  <si>
    <t>Las</t>
  </si>
  <si>
    <t>Habis</t>
  </si>
  <si>
    <t>Bending</t>
  </si>
  <si>
    <t>Limbah sluge</t>
  </si>
  <si>
    <t>Eng utility</t>
  </si>
  <si>
    <t>Lab</t>
  </si>
  <si>
    <t>Assbling nsb</t>
  </si>
  <si>
    <t>TPS B3</t>
  </si>
  <si>
    <t>K nsb</t>
  </si>
  <si>
    <t>Gudang pusat</t>
  </si>
  <si>
    <t>Kantor qc</t>
  </si>
  <si>
    <t>Cat</t>
  </si>
  <si>
    <t>WIP</t>
  </si>
  <si>
    <t>WoodLine</t>
  </si>
  <si>
    <t>Cpro</t>
  </si>
  <si>
    <t>Kantor sales</t>
  </si>
  <si>
    <t>Assmbling</t>
  </si>
  <si>
    <t xml:space="preserve">Form Pemeriksaan  </t>
  </si>
  <si>
    <t>Lokasi APAR</t>
  </si>
  <si>
    <t>Nomer APAR</t>
  </si>
  <si>
    <t>Expire APAR</t>
  </si>
  <si>
    <t>Clear Area APAR</t>
  </si>
  <si>
    <t>Berat APAR</t>
  </si>
  <si>
    <t>Kondisi APAR</t>
  </si>
  <si>
    <t>Pressure Gauge</t>
  </si>
  <si>
    <t>Safety Pin / Segel</t>
  </si>
  <si>
    <t>Seal Pengaman</t>
  </si>
  <si>
    <t>Handle</t>
  </si>
  <si>
    <t>Selang</t>
  </si>
  <si>
    <t>Nozzel</t>
  </si>
  <si>
    <t>FORM PEMERIKSAAN APAR</t>
  </si>
  <si>
    <t>6 Kg</t>
  </si>
  <si>
    <t>Ada / baik</t>
  </si>
  <si>
    <t>Lobby baros</t>
  </si>
  <si>
    <t>Kantor marketing</t>
  </si>
  <si>
    <t>Showroom</t>
  </si>
  <si>
    <t>Assembling baros</t>
  </si>
  <si>
    <t>Gudang lantai 2</t>
  </si>
  <si>
    <t>Gudang Lantai 2</t>
  </si>
  <si>
    <t>Kantin</t>
  </si>
  <si>
    <t>Gudang wip</t>
  </si>
  <si>
    <t>Ruang Engineering</t>
  </si>
  <si>
    <t>Ruang Comprosor</t>
  </si>
  <si>
    <t>Rumah Hydran</t>
  </si>
  <si>
    <t>Gudang Lantai 1</t>
  </si>
  <si>
    <t>Pos utama</t>
  </si>
  <si>
    <t>QC</t>
  </si>
  <si>
    <t>FORMULIR PEMERIKSAAN</t>
  </si>
  <si>
    <t>Nomor Hidran</t>
  </si>
  <si>
    <t>Lokasi Hidran</t>
  </si>
  <si>
    <t>Clear Area Hidran</t>
  </si>
  <si>
    <t>Box Hidran</t>
  </si>
  <si>
    <t>Valve Handle</t>
  </si>
  <si>
    <t>Hose Coupling</t>
  </si>
  <si>
    <t>Fire Hose</t>
  </si>
  <si>
    <t>Hidran Nozzel</t>
  </si>
  <si>
    <t>FORM PEMERIKSAAN HIDRAN</t>
  </si>
  <si>
    <t>Gedung Lantai 1</t>
  </si>
  <si>
    <t>Tidak Terhalang</t>
  </si>
  <si>
    <t>Gedung Lantai 2</t>
  </si>
  <si>
    <t>Gedung Lantai 3</t>
  </si>
  <si>
    <t>Gudang WIP</t>
  </si>
  <si>
    <t>Depan Gudang Expedisi</t>
  </si>
  <si>
    <t xml:space="preserve">Samping Smoking area </t>
  </si>
  <si>
    <t>Depan Parkir Karyawan</t>
  </si>
  <si>
    <t>Dekat Gardu PLN</t>
  </si>
  <si>
    <t>Depan Gudang Pusat</t>
  </si>
  <si>
    <t>MUHAMAD MULYADI</t>
  </si>
  <si>
    <t>PRODUKSI</t>
  </si>
  <si>
    <t>Executive Triplay</t>
  </si>
  <si>
    <t>E-Learning</t>
  </si>
  <si>
    <t>Business Acumen</t>
  </si>
  <si>
    <t>Strategic Thinking</t>
  </si>
  <si>
    <t>K3LH</t>
  </si>
  <si>
    <t>Januari</t>
  </si>
  <si>
    <t>Januari, April, Juli, Oktober</t>
  </si>
  <si>
    <t>Mei, Agustus</t>
  </si>
  <si>
    <t>IWAN SURYANA</t>
  </si>
  <si>
    <t>SITI NUR AISYAH</t>
  </si>
  <si>
    <t>Area</t>
  </si>
  <si>
    <t>Baros</t>
  </si>
  <si>
    <t>Industri</t>
  </si>
  <si>
    <t>Perban 10 Cm (4 Pcs)</t>
  </si>
  <si>
    <t>PEMERIKSAAN KOTAK P3K</t>
  </si>
  <si>
    <t>PEMERIKSAAN APAR</t>
  </si>
  <si>
    <t>PEMERIKSAAN HIDRAN</t>
  </si>
  <si>
    <t>TOTAL DONASI PRODUK (RP)</t>
  </si>
  <si>
    <t>TOTAL DONASI UANG (RP)</t>
  </si>
  <si>
    <t>Non Staff</t>
  </si>
  <si>
    <t>Realisasi Lembur Berdasarkan Bagian Pemohon</t>
  </si>
  <si>
    <t>Jumlah</t>
  </si>
  <si>
    <t xml:space="preserve">OFFLINE </t>
  </si>
  <si>
    <t xml:space="preserve">AUDITORIUM BAROS </t>
  </si>
  <si>
    <t>NYANJANG IRAWAN</t>
  </si>
  <si>
    <t>IWAN SUBAGJA</t>
  </si>
  <si>
    <t>RACHMAD PURWANTO</t>
  </si>
  <si>
    <t>WAHYUDI</t>
  </si>
  <si>
    <t>A.DANI NURJAMAN</t>
  </si>
  <si>
    <t>IMAM MAULANA CAHYADI</t>
  </si>
  <si>
    <t>FATHONI NUGRAH IRKHA</t>
  </si>
  <si>
    <t>SAIFUL ARIFIN</t>
  </si>
  <si>
    <t>PRADIPTA FADILATUL IMAN</t>
  </si>
  <si>
    <t>AMANDA RACHMA DWI PUJI LESTARI</t>
  </si>
  <si>
    <t>DEWI ANGGRAINI SESKOWATI</t>
  </si>
  <si>
    <t>ESA ISTAWA AL HAKIM</t>
  </si>
  <si>
    <t>H.STAF</t>
  </si>
  <si>
    <t>E.ASS MANAGER</t>
  </si>
  <si>
    <t>F.KEPALA BAGIAN</t>
  </si>
  <si>
    <t>JENIS SAKIT</t>
  </si>
  <si>
    <t>PENYAKIT LAINNYA</t>
  </si>
  <si>
    <t>No Budget</t>
  </si>
  <si>
    <t>% Kehadiran</t>
  </si>
  <si>
    <t>GH</t>
  </si>
  <si>
    <t>bertambah</t>
  </si>
  <si>
    <t>Bertambah</t>
  </si>
  <si>
    <t>SERTIFIKASI/ PELATIHAN/SHARING KNOWLEDGE</t>
  </si>
  <si>
    <t>RADITYA PRATAMA</t>
  </si>
  <si>
    <t>ANYSAH MURTIRINJANI</t>
  </si>
  <si>
    <t>KIKI FAJAR MUCHAROM</t>
  </si>
  <si>
    <t>YOGIE FIRMANSYAH</t>
  </si>
  <si>
    <t>YUSDANI HIDAYAT</t>
  </si>
  <si>
    <t>RISNAWATI</t>
  </si>
  <si>
    <t>ALDI ACHMAD HIDAYATULAH</t>
  </si>
  <si>
    <t>NOVAN SODIKIN</t>
  </si>
  <si>
    <t>NOVA ANGGA MAYORA</t>
  </si>
  <si>
    <t>AVIT APRIYANTONO</t>
  </si>
  <si>
    <t>SYAILA NUR JUANDILLAH</t>
  </si>
  <si>
    <t>PIPI NURAZIZAH</t>
  </si>
  <si>
    <t>TOMY</t>
  </si>
  <si>
    <t>KINANTI RASINI SUWARNO PUTERI</t>
  </si>
  <si>
    <t>MOCH. HABDIAN PERMANA</t>
  </si>
  <si>
    <t>JENAL ARIFIN</t>
  </si>
  <si>
    <t>DARMAWAN SAPTARIA</t>
  </si>
  <si>
    <t>RIFA HENDAYANI</t>
  </si>
  <si>
    <t>SAFITRI YANTI</t>
  </si>
  <si>
    <t>MUHAMAD ILHAM PURNAMA</t>
  </si>
  <si>
    <t>SUSILO</t>
  </si>
  <si>
    <t>JAJANG SURYANA</t>
  </si>
  <si>
    <t>AGUS RAMDANI</t>
  </si>
  <si>
    <t>ANDRI SHANDI SUMARDI</t>
  </si>
  <si>
    <t>ANNISA NURFITRIANI</t>
  </si>
  <si>
    <t>JAJANG</t>
  </si>
  <si>
    <t>TARWAN</t>
  </si>
  <si>
    <t>SAMSUDI</t>
  </si>
  <si>
    <t>SUGIYANTO</t>
  </si>
  <si>
    <t>DIKDIK YOPIN</t>
  </si>
  <si>
    <t>SUHARLAN</t>
  </si>
  <si>
    <t>IWAN SETIAWAN</t>
  </si>
  <si>
    <t>ANDRI SOPIAN</t>
  </si>
  <si>
    <t>AGUS</t>
  </si>
  <si>
    <t>HENDI ROHENDI</t>
  </si>
  <si>
    <t>JEHNNI JESSICA SEPTHILA</t>
  </si>
  <si>
    <t>MUHAMMAD KHAIRUL RIZAL</t>
  </si>
  <si>
    <t>YANI SUMARNI</t>
  </si>
  <si>
    <t>KORI KURAESIN</t>
  </si>
  <si>
    <t>YAYAN MULYANA</t>
  </si>
  <si>
    <t>YANA HERYANA</t>
  </si>
  <si>
    <t>GUGUN GUNAWAN</t>
  </si>
  <si>
    <t>DEDE SUHERMAN</t>
  </si>
  <si>
    <t>WAHYU SUPRIATNA</t>
  </si>
  <si>
    <t>FRETTI MEINA TAMBUNAN</t>
  </si>
  <si>
    <t>DONI HERNAWAN</t>
  </si>
  <si>
    <t>PURWANTO</t>
  </si>
  <si>
    <t>MUHAMMAD SYARIF RIDLO</t>
  </si>
  <si>
    <t>IRWAN IRMAWAN</t>
  </si>
  <si>
    <t>NINA RATNANINGSIH</t>
  </si>
  <si>
    <t>MOHAMAD ALIP</t>
  </si>
  <si>
    <t>WORI</t>
  </si>
  <si>
    <t>ENNA JUHANA</t>
  </si>
  <si>
    <t>SOFYANA</t>
  </si>
  <si>
    <t>MAHMUD FAISAL</t>
  </si>
  <si>
    <t>ELANG ADI PUTRO</t>
  </si>
  <si>
    <r>
      <t>07</t>
    </r>
    <r>
      <rPr>
        <vertAlign val="superscript"/>
        <sz val="10"/>
        <rFont val="Segoe UI"/>
        <family val="2"/>
      </rPr>
      <t>0</t>
    </r>
    <r>
      <rPr>
        <sz val="10"/>
        <rFont val="Segoe UI"/>
        <family val="2"/>
      </rPr>
      <t xml:space="preserve"> 81' 72.3" LS  92</t>
    </r>
    <r>
      <rPr>
        <vertAlign val="superscript"/>
        <sz val="10"/>
        <rFont val="Segoe UI"/>
        <family val="2"/>
      </rPr>
      <t>0</t>
    </r>
    <r>
      <rPr>
        <sz val="10"/>
        <rFont val="Segoe UI"/>
        <family val="2"/>
      </rPr>
      <t xml:space="preserve"> 36' 04.4'' BT</t>
    </r>
  </si>
  <si>
    <t>Kemasan bekas kimia</t>
  </si>
  <si>
    <t>tetap</t>
  </si>
  <si>
    <t>betambah</t>
  </si>
  <si>
    <t>DAFTAR ABSENSI PER BAGIAN</t>
  </si>
  <si>
    <t>RECRUITMENT 2023</t>
  </si>
  <si>
    <t>Jenal</t>
  </si>
  <si>
    <t>CATATAN</t>
  </si>
  <si>
    <t>TOTAL DONASI (RP)</t>
  </si>
  <si>
    <t>RUMUS TURN OVER = JUMLAH KARYAWAN RESIGN (dari awal tahun sampai bulan berjalan) / (JUMLAH KARYAWAN AWAL TAHUN + JUMLAH KARYAWAN BULAN BERJALAN)/2</t>
  </si>
  <si>
    <t>Pensiun</t>
  </si>
  <si>
    <t>Pensiun dini</t>
  </si>
  <si>
    <t>Meninggal dunia</t>
  </si>
  <si>
    <t>Habis kontrak</t>
  </si>
  <si>
    <t>Mengundurkan diri</t>
  </si>
  <si>
    <t>Efisiensi</t>
  </si>
  <si>
    <t>Indisipliner</t>
  </si>
  <si>
    <t>Jenis PHK</t>
  </si>
  <si>
    <t>Total PHK</t>
  </si>
  <si>
    <t>Sakit</t>
  </si>
  <si>
    <t>Lainnya</t>
  </si>
  <si>
    <t>Norma : Pemutusan Hubungan Kerja Alami tidak termasuk turn over</t>
  </si>
  <si>
    <t>Dept Group</t>
  </si>
  <si>
    <t>Karyawan</t>
  </si>
  <si>
    <t>TOTAL KOPERASI</t>
  </si>
  <si>
    <t>TOTAL TARANTULA</t>
  </si>
  <si>
    <t>TOTAL OUTSOURCING</t>
  </si>
  <si>
    <t>Tanggal A3 Report</t>
  </si>
  <si>
    <r>
      <t>Krom Hexavalen (Cr</t>
    </r>
    <r>
      <rPr>
        <vertAlign val="superscript"/>
        <sz val="10"/>
        <rFont val="Calibri"/>
        <family val="2"/>
        <scheme val="minor"/>
      </rPr>
      <t xml:space="preserve"> 6+</t>
    </r>
    <r>
      <rPr>
        <sz val="10"/>
        <rFont val="Calibri"/>
        <family val="2"/>
        <scheme val="minor"/>
      </rPr>
      <t>)</t>
    </r>
  </si>
  <si>
    <t>Krom Total (Cr-T)</t>
  </si>
  <si>
    <t>AYUB KUSNADI</t>
  </si>
  <si>
    <t>JEPAN ANDRIANTO</t>
  </si>
  <si>
    <t>JUMYATI HIDAYAT</t>
  </si>
  <si>
    <t>DADANG FIRDAUS</t>
  </si>
  <si>
    <t>AGUS SUGIYANTO</t>
  </si>
  <si>
    <t>AHMAD SAEPULOH</t>
  </si>
  <si>
    <t>DAYAT</t>
  </si>
  <si>
    <t>DEDI HARYADI</t>
  </si>
  <si>
    <t>EDO SOFIYAN RAHMAN</t>
  </si>
  <si>
    <t>GUSTIANA SEPTIAN</t>
  </si>
  <si>
    <t>MOCHAMAD SOLEH</t>
  </si>
  <si>
    <t>PARMAN</t>
  </si>
  <si>
    <t>RANGGA GUMILANG</t>
  </si>
  <si>
    <t>AMAT RIYADI</t>
  </si>
  <si>
    <t>BUDIYONO</t>
  </si>
  <si>
    <t>NGARSIANA</t>
  </si>
  <si>
    <t>HENDRIANSYAH</t>
  </si>
  <si>
    <t>MUHAMMAD RAFLY PRASETYO</t>
  </si>
  <si>
    <t>RENDI</t>
  </si>
  <si>
    <t>RONNY RAMDAN</t>
  </si>
  <si>
    <t>M.RAMZAN SUBAGJA</t>
  </si>
  <si>
    <t>REZZA DWINUGRAHA</t>
  </si>
  <si>
    <t>Woodline</t>
  </si>
  <si>
    <t>Turn Over Berdasarkan Non Norma</t>
  </si>
  <si>
    <t>Pelarut bekas lainnya</t>
  </si>
  <si>
    <t>ISMANTO</t>
  </si>
  <si>
    <t>TRI ARI YUNIDA</t>
  </si>
  <si>
    <t>TEGUH IMAN ABDILLAH</t>
  </si>
  <si>
    <t>SP1</t>
  </si>
  <si>
    <t>K. Bending</t>
  </si>
  <si>
    <t>Department</t>
  </si>
  <si>
    <t>Title</t>
  </si>
  <si>
    <t>Bulan Kaizen</t>
  </si>
  <si>
    <t>GITA NURUL FAHMI
AMELIA LISNAWATI</t>
  </si>
  <si>
    <t>HC STAFF</t>
  </si>
  <si>
    <t>MOHAMMAD RHAMDAN</t>
  </si>
  <si>
    <t>CMS STAFF</t>
  </si>
  <si>
    <t>RAKA PUTRI AGFIAL</t>
  </si>
  <si>
    <t>MOHAMAD RHAMDAN</t>
  </si>
  <si>
    <t>Departement</t>
  </si>
  <si>
    <t>Poin</t>
  </si>
  <si>
    <t>ABDUL JAFAR SIDIK</t>
  </si>
  <si>
    <t>ADANG SADIKIN</t>
  </si>
  <si>
    <t>ADE HIDAYAT</t>
  </si>
  <si>
    <t>ADE KURNIAWAN</t>
  </si>
  <si>
    <t>ADI KURNIA</t>
  </si>
  <si>
    <t>ADITYA PUTRA UTAMA</t>
  </si>
  <si>
    <t>AGAM YULIANTO</t>
  </si>
  <si>
    <t>AGIT ARIYUDA</t>
  </si>
  <si>
    <t>AGUNG ASSYARI</t>
  </si>
  <si>
    <t>AGUS GUNAWAN</t>
  </si>
  <si>
    <t>AGUS HERMANSYAH</t>
  </si>
  <si>
    <t>AGUS INDRA KURNIA</t>
  </si>
  <si>
    <t>AGUS KURNIA</t>
  </si>
  <si>
    <t>AGUS NOVIAR</t>
  </si>
  <si>
    <t>AGUS NURSYARIF</t>
  </si>
  <si>
    <t>AHDIAT CHANDRA</t>
  </si>
  <si>
    <t>AHMAD FAUZI</t>
  </si>
  <si>
    <t>AHMAD ZAIRIN</t>
  </si>
  <si>
    <t>AJI TAMA ALAMSYAH</t>
  </si>
  <si>
    <t>AJON PRASOJO</t>
  </si>
  <si>
    <t>AKBAR TAWAKAL</t>
  </si>
  <si>
    <t>AKHMAD MUKHLIS</t>
  </si>
  <si>
    <t>ALDI HASAN SADIKIN</t>
  </si>
  <si>
    <t>ALI SAEPUDIN</t>
  </si>
  <si>
    <t>AMIR HAMZAH</t>
  </si>
  <si>
    <t>ANDI ALI SADIKIN</t>
  </si>
  <si>
    <t>ANDI RAMDANI</t>
  </si>
  <si>
    <t>ANDI SOPANDI</t>
  </si>
  <si>
    <t>ANDRE DELIA PURNAMA</t>
  </si>
  <si>
    <t>ANDRI HIDAYAT</t>
  </si>
  <si>
    <t>ANDRI IRAWAN</t>
  </si>
  <si>
    <t>ANGGA PUTRA DIRGANTARA</t>
  </si>
  <si>
    <t>ANGGA USMANURDIN</t>
  </si>
  <si>
    <t>ANGGA YUDA</t>
  </si>
  <si>
    <t>ANI OKTAVIANI</t>
  </si>
  <si>
    <t>APANDI</t>
  </si>
  <si>
    <t>ARI HERMAWAN</t>
  </si>
  <si>
    <t>ARI RACHMADI</t>
  </si>
  <si>
    <t>ARIF PUJIANTO</t>
  </si>
  <si>
    <t>ARIFIN FIRGIAWAN</t>
  </si>
  <si>
    <t>ARIS BUDI SETIAWAN</t>
  </si>
  <si>
    <t>ARMIN GIAS</t>
  </si>
  <si>
    <t>ASEP KARYANA HARTATO</t>
  </si>
  <si>
    <t>ASEP ROSID</t>
  </si>
  <si>
    <t>ASEP SEPTIANA RUSFENDI</t>
  </si>
  <si>
    <t>ASEP SUMARNA</t>
  </si>
  <si>
    <t>ASEP SUPRATMAN</t>
  </si>
  <si>
    <t>ASEP YUDI WAHYUDI</t>
  </si>
  <si>
    <t>ASEP ZAENAL M</t>
  </si>
  <si>
    <t>AULIA INTAN MUTIARANI</t>
  </si>
  <si>
    <t>BAGUS EKO NURVIYANTO</t>
  </si>
  <si>
    <t>BAKRAM SOLEH</t>
  </si>
  <si>
    <t>BANI ADAM SAPUTRA WIJAYA</t>
  </si>
  <si>
    <t>BARY</t>
  </si>
  <si>
    <t>BAYU SETIADI</t>
  </si>
  <si>
    <t>BUDDY PEBRIANTO</t>
  </si>
  <si>
    <t>BUDIYANTO HENDRAWAN</t>
  </si>
  <si>
    <t>BULDANI MUNAWAR</t>
  </si>
  <si>
    <t>CAHYADI SAPUTRA</t>
  </si>
  <si>
    <t>CECEP ISMAIL</t>
  </si>
  <si>
    <t>CEP HARI RAYADI PUTRA</t>
  </si>
  <si>
    <t>CHEFI FIRMANSYAH</t>
  </si>
  <si>
    <t>CHEPI KURNIAWAN</t>
  </si>
  <si>
    <t>DADAN SETIAWAN</t>
  </si>
  <si>
    <t>DADAN SUTRIYADIN</t>
  </si>
  <si>
    <t>DADANG HIDAYAT</t>
  </si>
  <si>
    <t>DADANG RAHMAN</t>
  </si>
  <si>
    <t>DAMA SUGAMA</t>
  </si>
  <si>
    <t>DANI RUKMAYA</t>
  </si>
  <si>
    <t>DASEP SUPRIATMAN</t>
  </si>
  <si>
    <t>DEDE AGUNG SETIABUDI</t>
  </si>
  <si>
    <t>DEDE ANWAR</t>
  </si>
  <si>
    <t>DEDE MULYADI</t>
  </si>
  <si>
    <t>DEDE RAMDHAN YACOOB</t>
  </si>
  <si>
    <t>DEDE SYUKUR KURNIA</t>
  </si>
  <si>
    <t>DEDEN JAELANI</t>
  </si>
  <si>
    <t>DEDI ACHMAD HIDAYATULLOH</t>
  </si>
  <si>
    <t>DEDI JUNAEDI</t>
  </si>
  <si>
    <t>DENDI SATRIAWANSYAH</t>
  </si>
  <si>
    <t>DENI ADI KURNIAWAN</t>
  </si>
  <si>
    <t>DENI DWIKI KURNIA</t>
  </si>
  <si>
    <t>DENI RUKMANA</t>
  </si>
  <si>
    <t>DENY SUPRIADIN</t>
  </si>
  <si>
    <t>DERI SUDARYANTO</t>
  </si>
  <si>
    <t>DERI WAHYU GUNAWAN</t>
  </si>
  <si>
    <t>DESTIO HARI PUTRO</t>
  </si>
  <si>
    <t>DEVI HENDRAWAN</t>
  </si>
  <si>
    <t>DEVI NUGRAHA</t>
  </si>
  <si>
    <t>DIKDIK NURJAMAN</t>
  </si>
  <si>
    <t>DIKI DARMAWAN</t>
  </si>
  <si>
    <t>DIKI HERDIYANTO</t>
  </si>
  <si>
    <t>DIKI KARYANA</t>
  </si>
  <si>
    <t>DIKI NURYANA</t>
  </si>
  <si>
    <t>DUTA MUHAMAD CHALIK</t>
  </si>
  <si>
    <t>DWI AFRIYANTO</t>
  </si>
  <si>
    <t>DWI RIYANTO</t>
  </si>
  <si>
    <t>EKI NUR RIZKIN</t>
  </si>
  <si>
    <t>EKO SETIAWAN PRAMONO</t>
  </si>
  <si>
    <t>ELFAN GALVANY</t>
  </si>
  <si>
    <t>EMAN SULAEMAN</t>
  </si>
  <si>
    <t>ENGKUS KUSTIADI</t>
  </si>
  <si>
    <t>ERIKA OCTAVIA</t>
  </si>
  <si>
    <t>ERNA HERLINA</t>
  </si>
  <si>
    <t>ERRY EKA PERMANA</t>
  </si>
  <si>
    <t>ERVAN GUNAWAN</t>
  </si>
  <si>
    <t>ERWIN GUSTAMAN</t>
  </si>
  <si>
    <t>FAHD UL NAJIB</t>
  </si>
  <si>
    <t>FAJAR SONI</t>
  </si>
  <si>
    <t>FAJAR WAHYUDI</t>
  </si>
  <si>
    <t>FARDAN HERDIANSYAH</t>
  </si>
  <si>
    <t>FERI PEBRIANA</t>
  </si>
  <si>
    <t>FIAN KRISFIANSEN</t>
  </si>
  <si>
    <t>FIKRI ARYA DAMANTARA</t>
  </si>
  <si>
    <t>FIKRI YULIANTO FATURACHMAN</t>
  </si>
  <si>
    <t>FIRDAYANI NURHALIZAH</t>
  </si>
  <si>
    <t>GIAN ERNAWAN</t>
  </si>
  <si>
    <t>GILANG BANGKIT PRATAMA</t>
  </si>
  <si>
    <t>GILANG NUGRAHA</t>
  </si>
  <si>
    <t>GINANJAR ROMADHON</t>
  </si>
  <si>
    <t>GUN GUN GANIDA</t>
  </si>
  <si>
    <t>GUN GUN GUNAWAN</t>
  </si>
  <si>
    <t>HADI ISMANTO</t>
  </si>
  <si>
    <t>HANA CAHYANA</t>
  </si>
  <si>
    <t>HANA HANDAYANA</t>
  </si>
  <si>
    <t>HARY KURNIA ZAKARIA</t>
  </si>
  <si>
    <t>HENDAR PURNAMA</t>
  </si>
  <si>
    <t>HENDRA ANDI SAPUTRA</t>
  </si>
  <si>
    <t>HENDRI HARTADI</t>
  </si>
  <si>
    <t>HENDRI SIMANJUNTAK</t>
  </si>
  <si>
    <t>HENDRI WAHYU</t>
  </si>
  <si>
    <t>HENDRO APRIANTO</t>
  </si>
  <si>
    <t>HENY HENDAYANI</t>
  </si>
  <si>
    <t>HERMAN SULAEMAN</t>
  </si>
  <si>
    <t>HIDAYAT</t>
  </si>
  <si>
    <t>IAN NURYAMIN</t>
  </si>
  <si>
    <t>IKHSAN</t>
  </si>
  <si>
    <t>IMAM ARIEF NURDIANSYAH</t>
  </si>
  <si>
    <t>IMAM PEBRIDARMAWAN</t>
  </si>
  <si>
    <t>IMAN SUTARMAN</t>
  </si>
  <si>
    <t>IMAS PARTINI DEWI</t>
  </si>
  <si>
    <t>INDAH SETIANA DEWI</t>
  </si>
  <si>
    <t>INDHA MARDIA PRIAWAN</t>
  </si>
  <si>
    <t>INDRA GUNAWAN</t>
  </si>
  <si>
    <t>INDRA SETIAWAN</t>
  </si>
  <si>
    <t>IRFAN</t>
  </si>
  <si>
    <t>IRVAN ANDRIYANTO SAPUTRA</t>
  </si>
  <si>
    <t>IRVAN ARDIANSYAH</t>
  </si>
  <si>
    <t>IWAN NUGRAHA</t>
  </si>
  <si>
    <t>IWAN PURWANTO</t>
  </si>
  <si>
    <t>JAENUDIN ISAK</t>
  </si>
  <si>
    <t>JAJANG ABDULLAH</t>
  </si>
  <si>
    <t>JAJANG RAHMAT</t>
  </si>
  <si>
    <t>JAKA PURNAMA</t>
  </si>
  <si>
    <t>JEJEN SAEPUL LATIF</t>
  </si>
  <si>
    <t>JENNY ERWAN ERPIAN</t>
  </si>
  <si>
    <t>KARMITA</t>
  </si>
  <si>
    <t>KARNIATIKA</t>
  </si>
  <si>
    <t>KURNIA</t>
  </si>
  <si>
    <t>KUSWANTO</t>
  </si>
  <si>
    <t>LESMANA</t>
  </si>
  <si>
    <t>LUTHFI FAHMI IBRAHIM</t>
  </si>
  <si>
    <t>MAMAN SUBARNA</t>
  </si>
  <si>
    <t>MAMAN SUHERMAN</t>
  </si>
  <si>
    <t>MARAN</t>
  </si>
  <si>
    <t>MOCHAMMAD HENDRAWAN</t>
  </si>
  <si>
    <t>MOH IRPAN HILMI</t>
  </si>
  <si>
    <t>MUCHAMMAD HUDRI</t>
  </si>
  <si>
    <t>MUHAMAD AGUS SALIM</t>
  </si>
  <si>
    <t>MUHAMAD ALBI</t>
  </si>
  <si>
    <t>MUHAMAD NUR FADILLAH</t>
  </si>
  <si>
    <t>MUHAMAD RIZAL</t>
  </si>
  <si>
    <t>MUHAMMAD RIZAL MAULANA</t>
  </si>
  <si>
    <t>MUHAMMAD RIZKI NOVRIZAL</t>
  </si>
  <si>
    <t>MUJIONO MARYADI</t>
  </si>
  <si>
    <t>MULYANA</t>
  </si>
  <si>
    <t>MUNALIA HANIFAH</t>
  </si>
  <si>
    <t>NANA PRIATNA</t>
  </si>
  <si>
    <t>NANANG SUNARYA</t>
  </si>
  <si>
    <t>NANDA DEAN ARDHANA</t>
  </si>
  <si>
    <t>NIKI HENDRIAWAN</t>
  </si>
  <si>
    <t>NISA BASYARIAH</t>
  </si>
  <si>
    <t>NOFIARDI S.</t>
  </si>
  <si>
    <t>NURFADILA SUGIATI</t>
  </si>
  <si>
    <t>NURRIJAL RASYADI</t>
  </si>
  <si>
    <t>NURRIS SATRIA TWINDIONO</t>
  </si>
  <si>
    <t>NURVIKA MEYDITIA</t>
  </si>
  <si>
    <t>PANJI SOLEHUDIN</t>
  </si>
  <si>
    <t>PARMA SUKMA WIGUNA</t>
  </si>
  <si>
    <t>PIPIN ARIPIN</t>
  </si>
  <si>
    <t>PRABHU DWI WIBISONO SUDIBYO</t>
  </si>
  <si>
    <t>PRAYITNO</t>
  </si>
  <si>
    <t>PURNA AGUNG NUGRAHA</t>
  </si>
  <si>
    <t>PUSPA NINGRUM</t>
  </si>
  <si>
    <t>RACHMAT MULYADI</t>
  </si>
  <si>
    <t>RAHMAN NURSIAM</t>
  </si>
  <si>
    <t>RAHMAT SODIKIN</t>
  </si>
  <si>
    <t>RD. HERU PURNOMO</t>
  </si>
  <si>
    <t>RESA JULIAN PRATIWI</t>
  </si>
  <si>
    <t>REZA PRATAMA</t>
  </si>
  <si>
    <t>RIANY NOVI ELIANA</t>
  </si>
  <si>
    <t>RIDWAN</t>
  </si>
  <si>
    <t>RIDWAN GUNAWAN</t>
  </si>
  <si>
    <t>RIFA AINAN LATIFAH</t>
  </si>
  <si>
    <t>RIKI GUNAWAN</t>
  </si>
  <si>
    <t>RIMA BUDIARTI</t>
  </si>
  <si>
    <t>RINI FITRIYANI</t>
  </si>
  <si>
    <t>RINI NURHAYATI</t>
  </si>
  <si>
    <t>RINI PUSPA DEWI</t>
  </si>
  <si>
    <t>RINO</t>
  </si>
  <si>
    <t>RIZKI RAMDANI</t>
  </si>
  <si>
    <t>RUDIYANTO</t>
  </si>
  <si>
    <t>RUSPENDI</t>
  </si>
  <si>
    <t>SAEFUL</t>
  </si>
  <si>
    <t>SAEFUL AGUSTINA</t>
  </si>
  <si>
    <t>SAEPUDIN</t>
  </si>
  <si>
    <t>SAEPUL ANWAR</t>
  </si>
  <si>
    <t>SAEPULLOH</t>
  </si>
  <si>
    <t>SAHWIN</t>
  </si>
  <si>
    <t>SARAH WIDIANTI</t>
  </si>
  <si>
    <t>SARIFUDIN</t>
  </si>
  <si>
    <t>SARJIANTO</t>
  </si>
  <si>
    <t>SATIJAN</t>
  </si>
  <si>
    <t>SETO PRAYITNO</t>
  </si>
  <si>
    <t>SITI KARTINI MULYASARI</t>
  </si>
  <si>
    <t>SOLEHIDIN</t>
  </si>
  <si>
    <t>SONI</t>
  </si>
  <si>
    <t>SONNY SETIAWAN</t>
  </si>
  <si>
    <t>SRI MARYATI</t>
  </si>
  <si>
    <t>SRI WIDODO</t>
  </si>
  <si>
    <t>STEFANUS BAMBANG RIYANTO</t>
  </si>
  <si>
    <t>SUARNA</t>
  </si>
  <si>
    <t>SUBARNA</t>
  </si>
  <si>
    <t>SUHARDI</t>
  </si>
  <si>
    <t>SUJARWO</t>
  </si>
  <si>
    <t>SUKAMTO</t>
  </si>
  <si>
    <t>SUMANTRI WIDODO</t>
  </si>
  <si>
    <t>SUMARDIYANTO</t>
  </si>
  <si>
    <t>SUMARNA</t>
  </si>
  <si>
    <t>SUNARNO</t>
  </si>
  <si>
    <t>SURYANA</t>
  </si>
  <si>
    <t>SUSY RIANA</t>
  </si>
  <si>
    <t>TAUFIK ARYA FIRMANSYAH</t>
  </si>
  <si>
    <t>TAUFIQURROHMAN PRAKA SANJAYA</t>
  </si>
  <si>
    <t>TEDDY WAHYUDI</t>
  </si>
  <si>
    <t>TEDI RISWANDI</t>
  </si>
  <si>
    <t>TEGUH ERIYANTO</t>
  </si>
  <si>
    <t>TONI SANTONI</t>
  </si>
  <si>
    <t>TONY</t>
  </si>
  <si>
    <t>TOPIK HIDAYAT</t>
  </si>
  <si>
    <t>TRISA</t>
  </si>
  <si>
    <t>UGUN GUNAWAN</t>
  </si>
  <si>
    <t>UJANG RAHMAT</t>
  </si>
  <si>
    <t>UMAR SAEPULOH</t>
  </si>
  <si>
    <t>UNANG SUPRIATNA</t>
  </si>
  <si>
    <t>VEMBRIYANTO KUNCORO</t>
  </si>
  <si>
    <t>WAHYU</t>
  </si>
  <si>
    <t>WARIS KABUL MARTONO</t>
  </si>
  <si>
    <t>WAWAN SUTISNA</t>
  </si>
  <si>
    <t>WINA NURLAIKA</t>
  </si>
  <si>
    <t>YADI SUKARYADI</t>
  </si>
  <si>
    <t>YADI YUHANDI</t>
  </si>
  <si>
    <t>YAHYA</t>
  </si>
  <si>
    <t>YAYA SUNJAYA</t>
  </si>
  <si>
    <t>YAYAN KARYANA</t>
  </si>
  <si>
    <t>YOGA SEPTIAN</t>
  </si>
  <si>
    <t>YOGI FIRMANSYAH</t>
  </si>
  <si>
    <t>YOYON KAHYANA</t>
  </si>
  <si>
    <t>YUDHA PURNAMA SAKTI</t>
  </si>
  <si>
    <t>YUDI KUSNADI</t>
  </si>
  <si>
    <t>YUDI YUSUF</t>
  </si>
  <si>
    <t>YULAN DEWI AYUSTINA</t>
  </si>
  <si>
    <t>YUSEP AHMAD MAULANA</t>
  </si>
  <si>
    <t>YUSUF FIRMANSYAH</t>
  </si>
  <si>
    <t>YUSUP SUTISNA</t>
  </si>
  <si>
    <t>YUWAN RADIMAN</t>
  </si>
  <si>
    <t>ZAENAL ARIFIN</t>
  </si>
  <si>
    <t>KNOWLEDGE MANAGEMENT SYSTEM</t>
  </si>
  <si>
    <t>GITA NURUL FANI</t>
  </si>
  <si>
    <t>Lobby/R P3K</t>
  </si>
  <si>
    <t>Senter</t>
  </si>
  <si>
    <t>&lt;0.035</t>
  </si>
  <si>
    <t>Assembling Prd</t>
  </si>
  <si>
    <t>Chrome Blk</t>
  </si>
  <si>
    <t>Parkiran perempuan</t>
  </si>
  <si>
    <t>Parkiran mobil kantor</t>
  </si>
  <si>
    <t>Gudang PU</t>
  </si>
  <si>
    <t>Samping toilet perempuan</t>
  </si>
  <si>
    <t>Gedung utama</t>
  </si>
  <si>
    <t>gedung utama</t>
  </si>
  <si>
    <t>Gedung Utama</t>
  </si>
  <si>
    <t>Parkiran motor pria</t>
  </si>
  <si>
    <t>Parkiran Motor pria</t>
  </si>
  <si>
    <t>Chrome Depan</t>
  </si>
  <si>
    <t>Oven hanger</t>
  </si>
  <si>
    <t>Panel induk</t>
  </si>
  <si>
    <t>Panel Induk</t>
  </si>
  <si>
    <t>K. folding</t>
  </si>
  <si>
    <t>Luar K. Folding</t>
  </si>
  <si>
    <t>Area gardu</t>
  </si>
  <si>
    <t>K. Welding</t>
  </si>
  <si>
    <t>Area Buffing</t>
  </si>
  <si>
    <t>Eng Utility</t>
  </si>
  <si>
    <t>Area Sluge</t>
  </si>
  <si>
    <t>Chrome Belakang</t>
  </si>
  <si>
    <t>Assembling Nsb</t>
  </si>
  <si>
    <t>Area Mess</t>
  </si>
  <si>
    <t xml:space="preserve">TPS B3 </t>
  </si>
  <si>
    <t>Rumah Solar</t>
  </si>
  <si>
    <t>K. nursing bed</t>
  </si>
  <si>
    <t>Gudang PPIC</t>
  </si>
  <si>
    <t>Gudang B3 PPIC</t>
  </si>
  <si>
    <t>QC Testing</t>
  </si>
  <si>
    <t>Assembling PRD</t>
  </si>
  <si>
    <t>Gudang Wood</t>
  </si>
  <si>
    <t>Gudang Cpro</t>
  </si>
  <si>
    <t>LIGIA RISKI SIAHAAN</t>
  </si>
  <si>
    <t>C.3 MARKETING</t>
  </si>
  <si>
    <t>ERICA YOLA PRAMANA PUTRI</t>
  </si>
  <si>
    <t>HERMINA VERA ENJELINA</t>
  </si>
  <si>
    <t>MUHAMMAD RIZKI TAJUL ARIFIN</t>
  </si>
  <si>
    <t>A.1 CORPORATE SECRETARY</t>
  </si>
  <si>
    <t>A.2. CORPORATE MANAGEMENT SYSTEM</t>
  </si>
  <si>
    <t>A.3. R&amp;D</t>
  </si>
  <si>
    <t>B.0. ADMINISTRASI &amp; KEUANGAN</t>
  </si>
  <si>
    <t>B.1. FINANCE ACCOUNTING &amp; CONTROLLER (FIACO)</t>
  </si>
  <si>
    <t>B.2. PURCHASING</t>
  </si>
  <si>
    <t>B.3. INFORMATION TECHNOLOGY</t>
  </si>
  <si>
    <t>B.4. HC &amp; GA</t>
  </si>
  <si>
    <t>C.0. SALES &amp; MARKETING</t>
  </si>
  <si>
    <t>C.1. SALES &amp; MARKETING ADM</t>
  </si>
  <si>
    <t>C.2. SALES &amp; DISTRIBUTION</t>
  </si>
  <si>
    <t>C.3. MARKETING</t>
  </si>
  <si>
    <t>C.4. GLOBAL SOURCING &amp; NSB</t>
  </si>
  <si>
    <t>C.5. BUSINESS DEVELOPMENT</t>
  </si>
  <si>
    <t>D.0. PRODUKSI</t>
  </si>
  <si>
    <t>D.1. PRODUKSI</t>
  </si>
  <si>
    <t>D.1.1. PRODUCTION REGULER</t>
  </si>
  <si>
    <t>D.1.2. NURSING BED &amp; PROJECT</t>
  </si>
  <si>
    <t>D.2. ENGINEERING</t>
  </si>
  <si>
    <t>D.3. SCM</t>
  </si>
  <si>
    <t>D.5.  MSD</t>
  </si>
  <si>
    <t>D.4. QUALITY CONTROL</t>
  </si>
  <si>
    <t xml:space="preserve">D.2. ENGINEERING </t>
  </si>
  <si>
    <t>D.5. MSD</t>
  </si>
  <si>
    <t>B.4 HC GA</t>
  </si>
  <si>
    <t>SALES STAFF</t>
  </si>
  <si>
    <t>PJT ALKES</t>
  </si>
  <si>
    <t>E-COMMERCE STAFF</t>
  </si>
  <si>
    <t>KEPALA BAGIAN BUSSDEV</t>
  </si>
  <si>
    <t>A.2 CORPORATE MANAGEMENT SYSTEM</t>
  </si>
  <si>
    <t>A.3 R and D</t>
  </si>
  <si>
    <t>B.1 FINANCE ACCOUNTING CONTROLLER</t>
  </si>
  <si>
    <t>JESSICA BUDIMAN</t>
  </si>
  <si>
    <t>REGGI RAENALDI</t>
  </si>
  <si>
    <t>B.2 PURCHASING</t>
  </si>
  <si>
    <t>B.3 INFORMATION TECHNOLOGY</t>
  </si>
  <si>
    <t>C.1 SALES MARKETING ADM</t>
  </si>
  <si>
    <t>C.2 SALES DISTRIBUTION</t>
  </si>
  <si>
    <t>C.4 GLOBAL SOURCING NSB</t>
  </si>
  <si>
    <t>C.5 BUSINESS DEVELOPMENT</t>
  </si>
  <si>
    <t>D.1 PRODUKSI</t>
  </si>
  <si>
    <t>YAYO WINARYO</t>
  </si>
  <si>
    <t>DENI SOFYAN</t>
  </si>
  <si>
    <t>WAWAN GUNAWAN</t>
  </si>
  <si>
    <t>D.2 ENGINEERING</t>
  </si>
  <si>
    <t>D.3 SCM</t>
  </si>
  <si>
    <t>D.4 QUALITY CONTROL</t>
  </si>
  <si>
    <t>D.5 MSD</t>
  </si>
  <si>
    <t>Row Labels</t>
  </si>
  <si>
    <t>Total Bagian A.0 UTAMA (D)</t>
  </si>
  <si>
    <t>Total Bagian A.2.1 CORPORATE MANAGEMENT SYSTEM (S)</t>
  </si>
  <si>
    <t>Total Bagian A.2.2 CORPORATE MANAGEMENT SYSTEM</t>
  </si>
  <si>
    <t>Total Bagian A.3.2 R and D</t>
  </si>
  <si>
    <t>Total Bagian B.0.0 ADMINISTRASI KEUANGAN (D)</t>
  </si>
  <si>
    <t>Total Bagian B.1.401 FINANCE (S)</t>
  </si>
  <si>
    <t>Total Bagian B.1.402 FINANCE</t>
  </si>
  <si>
    <t>Total Bagian B.2.2 PURCHASING</t>
  </si>
  <si>
    <t>Total Bagian B.3.1 INFORMATION TECHNOLOGY (S)</t>
  </si>
  <si>
    <t>Total Bagian B.3.2 INFORMATION TECHNOLOGY</t>
  </si>
  <si>
    <t>Total Bagian B.4.2 HC</t>
  </si>
  <si>
    <t>Total Bagian B.4.3 GA</t>
  </si>
  <si>
    <t>Total Bagian B.4.6 PENGEMUDI</t>
  </si>
  <si>
    <t>Total Bagian C.2.2 SALES</t>
  </si>
  <si>
    <t>Total Bagian C.2.4. AFTER SALES SERVICE</t>
  </si>
  <si>
    <t>Total Bagian C.3.1 MARKETING (S)</t>
  </si>
  <si>
    <t>Total Bagian C.3.2 E-COMMERCE</t>
  </si>
  <si>
    <t>Total Bagian C.3.3 BRAND AND MARKET RESEARCH</t>
  </si>
  <si>
    <t>Total Bagian C.3.4 E-CATALOGUE</t>
  </si>
  <si>
    <t>Total Bagian D.0.0 PRODUKSI (D)</t>
  </si>
  <si>
    <t>Total Bagian D.0.1 PRODUKSI (S)</t>
  </si>
  <si>
    <t>Total Bagian D.1.1 PRODUKSI REGULER (S)</t>
  </si>
  <si>
    <t>Total Bagian D.1.101 PRODUKSI REGULER</t>
  </si>
  <si>
    <t>Total Bagian D.1.102 ASSEMBLING FOLDING</t>
  </si>
  <si>
    <t>Total Bagian D.1.103 ASSEMBLING MULTY</t>
  </si>
  <si>
    <t>Total Bagian D.1.202 ASSEMBLING BAROS</t>
  </si>
  <si>
    <t>Total Bagian D.1.205 WOODLINE</t>
  </si>
  <si>
    <t>Total Bagian D.1.206 C-PRO</t>
  </si>
  <si>
    <t>Total Bagian D.2.1 ENGINEERING (S)</t>
  </si>
  <si>
    <t>Total Bagian D.2.2 ENG MAINTENANCE</t>
  </si>
  <si>
    <t>Total Bagian D.2.4 ENG UTILITY</t>
  </si>
  <si>
    <t>Total Bagian D.3.1 SCM (S)</t>
  </si>
  <si>
    <t>Total Bagian D.3.3 PPIC</t>
  </si>
  <si>
    <t>Total Bagian D.3.4 MRP</t>
  </si>
  <si>
    <t>Total Bagian D.3.5 SUBKONTRAKTOR</t>
  </si>
  <si>
    <t>Total Bagian D.3.6 WAREHOUSE</t>
  </si>
  <si>
    <t>Total Bagian D.4.1 QUALITY CONTROL (S)</t>
  </si>
  <si>
    <t>Total Bagian D.4.2 QUALITY CONTROL</t>
  </si>
  <si>
    <t>Total Bagian D.5.1 MSD (S)</t>
  </si>
  <si>
    <t>Total Bagian D.5.2 MSD</t>
  </si>
  <si>
    <t xml:space="preserve"> Access</t>
  </si>
  <si>
    <t>A. DATA PEROLEHAN POIN</t>
  </si>
  <si>
    <t>Jam Produktif</t>
  </si>
  <si>
    <t>Rata - Rata</t>
  </si>
  <si>
    <t>TOTAL KARYAWAN AKSES</t>
  </si>
  <si>
    <t>Wahyu</t>
  </si>
  <si>
    <t>Mutasi</t>
  </si>
  <si>
    <t>Validasi PKKPR atas kesesuaian lahan</t>
  </si>
  <si>
    <t>Total</t>
  </si>
  <si>
    <t>MIRZA</t>
  </si>
  <si>
    <t>RANGGA DWI ADITIAWAN</t>
  </si>
  <si>
    <t>PURCHASING STAFF</t>
  </si>
  <si>
    <t>STAFF BUSSDEV</t>
  </si>
  <si>
    <t>KEPALA BAGIAN ENGINEERING</t>
  </si>
  <si>
    <t>SETIA BAKTI HUSADA</t>
  </si>
  <si>
    <t>HIKMAT ALIMIN</t>
  </si>
  <si>
    <t>AKSES</t>
  </si>
  <si>
    <t>POINT</t>
  </si>
  <si>
    <t>( HARUS 10 KALI LEBIH AKSES)</t>
  </si>
  <si>
    <t>K3LH (Next Chapter)</t>
  </si>
  <si>
    <t>Building CINT Culture</t>
  </si>
  <si>
    <t>Building Trust &amp; Integrity</t>
  </si>
  <si>
    <t xml:space="preserve">Human Rights &amp; Environmental Due Dilligent </t>
  </si>
  <si>
    <t>New Wave Highlight (Coaching)</t>
  </si>
  <si>
    <t xml:space="preserve">Multiskill Training </t>
  </si>
  <si>
    <t>CDAKB</t>
  </si>
  <si>
    <t>English Conversation for Employee</t>
  </si>
  <si>
    <t>5S Booster</t>
  </si>
  <si>
    <t>Company Value Preposition</t>
  </si>
  <si>
    <t>Pelatihan Tanggap Darurat Bencana &amp; Lingkungan</t>
  </si>
  <si>
    <t>Inventory Management</t>
  </si>
  <si>
    <t>CINT Rangers Bootcamp</t>
  </si>
  <si>
    <t>New Wave (Check Up)</t>
  </si>
  <si>
    <t>Autonomus Maintenance</t>
  </si>
  <si>
    <t>Digital Marketing Bootcamp</t>
  </si>
  <si>
    <t>Penanggung Jawab Pengendalian Pencemaran Air (PPPA)</t>
  </si>
  <si>
    <t>Penanggung Jawab Operasional Instalasi Pengendalian Pencemaran Udara (POIPPU)</t>
  </si>
  <si>
    <t>Continous Learning</t>
  </si>
  <si>
    <t>- Integrity &amp; Trust
- Taking Ownership
- Leading with Vision &amp; Values</t>
  </si>
  <si>
    <t>Januari, April</t>
  </si>
  <si>
    <t>Februari, Juli, September</t>
  </si>
  <si>
    <t>Februari, Mei, September</t>
  </si>
  <si>
    <t>Juli, November</t>
  </si>
  <si>
    <t>TRAINING &amp; DEVELOPMENT 2025</t>
  </si>
  <si>
    <t>Bulan Januari</t>
  </si>
  <si>
    <t>HASIL PEMANTAUAN KUALITAS AIR LIMBAH 2025</t>
  </si>
  <si>
    <t>Bulan Januari 2025</t>
  </si>
  <si>
    <t>Erwin Hari Gerhanansyah</t>
  </si>
  <si>
    <t>&lt;0.0068</t>
  </si>
  <si>
    <t>Tahun : 2025</t>
  </si>
  <si>
    <t>Bulan  : Januari</t>
  </si>
  <si>
    <t>Laporan LKPM Periode Desember  2025</t>
  </si>
  <si>
    <t>Pemberkasan persyaratan Penerbitan Izin Distribusi Alat Kesehatan</t>
  </si>
  <si>
    <t>Finalisasi Perjanjian Penggunaan Sarana Produksi</t>
  </si>
  <si>
    <t>Finalisasi Perjanjian Jual Beli Periode 2025 s/d 2026</t>
  </si>
  <si>
    <t>Pemberkasan persyaratan Penerbitan Izin Distribusi Alat Kesehatan Revisi</t>
  </si>
  <si>
    <t>Verifikasi Pembahasan Rincian teknis dan Persetujuan Lingkungan Emisi Tahap II</t>
  </si>
  <si>
    <t>Pemberkasan Pengurusan Izin Reklame Chitose</t>
  </si>
  <si>
    <t>REALISASI LEGAL JANUARI 2025</t>
  </si>
  <si>
    <t>DATA SANKSI 2025</t>
  </si>
  <si>
    <t>CAT</t>
  </si>
  <si>
    <t>01/CINT/HC&amp;GA/SPI/I/2025</t>
  </si>
  <si>
    <t>MEROKOK DI AREA KERJA
MELANGGAR PROSEDUR ATAU TATA TERTIB PERUSAHAAN (DILUAR KETENTUAN-KETENTUAN YANG DIATUR DALAM PASAL INI)</t>
  </si>
  <si>
    <t>02/CINT/HC&amp;GA/SPI/I/2025</t>
  </si>
  <si>
    <t>03/CINT/HC&amp;GA/SPI/I/2025</t>
  </si>
  <si>
    <t>LAPORAN KEGIATAN CSR 2025</t>
  </si>
  <si>
    <r>
      <t>DATA KECELAKAAN KERJA TAHUN 2025 (</t>
    </r>
    <r>
      <rPr>
        <b/>
        <sz val="14"/>
        <color rgb="FFFF0000"/>
        <rFont val="Calibri"/>
        <family val="2"/>
        <scheme val="minor"/>
      </rPr>
      <t>target 0%</t>
    </r>
    <r>
      <rPr>
        <b/>
        <sz val="14"/>
        <color indexed="8"/>
        <rFont val="Calibri"/>
        <family val="2"/>
        <scheme val="minor"/>
      </rPr>
      <t>)</t>
    </r>
  </si>
  <si>
    <t>Entry Level Development Program (ELDP)</t>
  </si>
  <si>
    <t>CHITOSE</t>
  </si>
  <si>
    <t>CHITOSE/DIAH</t>
  </si>
  <si>
    <t>Leadership, Communication, Teknis</t>
  </si>
  <si>
    <t>H.K. STAF</t>
  </si>
  <si>
    <t>ENTRY LEVEL DEVELOPMENT PROGRAM (ELDP)</t>
  </si>
  <si>
    <t>LEADERSHIP,COMMUNICATION,TEKNIS</t>
  </si>
  <si>
    <t>DIAH N K</t>
  </si>
  <si>
    <t>DENI DWIKI KURNIA PURNAMA</t>
  </si>
  <si>
    <t>MIRZA NURMANSYAH</t>
  </si>
  <si>
    <t>NURRIS SATRIA T</t>
  </si>
  <si>
    <t>M RAMZAN SUBAGJA</t>
  </si>
  <si>
    <t>DESTIO HARIPUTRO</t>
  </si>
  <si>
    <t>NOFIARDI SYAHRUL</t>
  </si>
  <si>
    <r>
      <t>% KEHADIRAN TAHUN 2025 (</t>
    </r>
    <r>
      <rPr>
        <b/>
        <sz val="14"/>
        <color rgb="FFFF0000"/>
        <rFont val="Calibri"/>
        <family val="2"/>
        <scheme val="minor"/>
      </rPr>
      <t>target 98%</t>
    </r>
    <r>
      <rPr>
        <b/>
        <sz val="14"/>
        <color theme="1"/>
        <rFont val="Calibri"/>
        <family val="2"/>
        <scheme val="minor"/>
      </rPr>
      <t>)</t>
    </r>
  </si>
  <si>
    <t>% KETIDAKHADIRAN TAHUN 2025</t>
  </si>
  <si>
    <t>% PRODUKTIVITAS JAM KERJA 2025</t>
  </si>
  <si>
    <t>Periode : 1 - 31  Januari 2025</t>
  </si>
  <si>
    <t>8,383,806</t>
  </si>
  <si>
    <t>18,358,699</t>
  </si>
  <si>
    <t>26,742,505</t>
  </si>
  <si>
    <t>Total Bagian D.1.104 NAILLING</t>
  </si>
  <si>
    <t>RECRUITMENT 2025</t>
  </si>
  <si>
    <t>2025-01-24 05:46:06</t>
  </si>
  <si>
    <t>2025-01-23 14:11:12</t>
  </si>
  <si>
    <t>2025-01-22 13:38:05</t>
  </si>
  <si>
    <t>2025-01-21 15:47:58</t>
  </si>
  <si>
    <t>2025-01-21 11:31:31</t>
  </si>
  <si>
    <t>2025-01-20 13:57:35</t>
  </si>
  <si>
    <t>2025-01-15 21:15:17</t>
  </si>
  <si>
    <t>2025-01-13 16:03:37</t>
  </si>
  <si>
    <t>2025-01-13 15:50:11</t>
  </si>
  <si>
    <t>2025-01-13 15:22:27</t>
  </si>
  <si>
    <t>2025-01-13 15:04:31</t>
  </si>
  <si>
    <t>2025-01-13 14:51:41</t>
  </si>
  <si>
    <t>2025-01-10 09:09:56</t>
  </si>
  <si>
    <t>2025-01-09 13:05:34</t>
  </si>
  <si>
    <t>2025-01-08 08:13:11</t>
  </si>
  <si>
    <t>Perubahan desain wiring heater silica 5kw</t>
  </si>
  <si>
    <t>Simplikasi format Cheeksheet Inspeksi dan Pengetesan Produk Jadi Kursi</t>
  </si>
  <si>
    <t>Penataan form surat ijin</t>
  </si>
  <si>
    <t>PENGONTROLAN MUTASI KOMPONEN DARI CIIC KE CIAI BERDASARKAN KEBUTUHAN APS PER BULAN</t>
  </si>
  <si>
    <t>Simplifikasi Sarana Welding Jig untuk Pembuatan H/F Multi Bed Bossay Tipe BS-004, BS-005 &amp;amp; BS-006 (Electric &amp;amp; Crank)</t>
  </si>
  <si>
    <t>AYUMI DESK KNOCKDOWN</t>
  </si>
  <si>
    <t>Pembuatan Poster Untuk Di Security Untuk Mengakomodir Pengajuan PKL/Magang</t>
  </si>
  <si>
    <t>Membuat Genjuuna Keikoku Dan Safety Operation Hoist, Untuk Meminimalisir Potensi Kecelakaan Kerja Dalam Pengoperasian Hoist Di Area Mesin Laser Potong Pipa</t>
  </si>
  <si>
    <t>Pembuatan Standar Perawatan Mesin Laser JQ KS120 3KW</t>
  </si>
  <si>
    <t>Pembuatan SOP-SOP Mesin Laser JQ KS120 3KW</t>
  </si>
  <si>
    <t>Pembuatan Rak Untuk Merapikan Komponen Palang KT-02 Cavis</t>
  </si>
  <si>
    <t>Pembuatan Trolley Dengan Design Ergonomis Dan Pegangan Yang Dapat Dilipat</t>
  </si>
  <si>
    <t>Internalisasi Visi, Misi Dan Budaya Perusahaan Melalui Pembuatan Background Laptop/PC</t>
  </si>
  <si>
    <t>Simplifikasi Proses Pierching/Pelubangan Kaki Belakang Yamato Standar &amp;amp; Memo</t>
  </si>
  <si>
    <t>Usulan Efisiensi corner protector Kawai</t>
  </si>
  <si>
    <t>EFISIENSI</t>
  </si>
  <si>
    <t>SIMPLIFIKASI</t>
  </si>
  <si>
    <t>UTILIZATION</t>
  </si>
  <si>
    <t>Middle Office</t>
  </si>
  <si>
    <t>Back Office</t>
  </si>
  <si>
    <t>Front Office</t>
  </si>
  <si>
    <t>- D.2 ENGINEERING</t>
  </si>
  <si>
    <t>- D.4 QUALITY CONTROL</t>
  </si>
  <si>
    <t>- D.0 PRODUKSI (D)- D.1 PRODUKSI- D.3 SCM</t>
  </si>
  <si>
    <t>- D.2 ENGINEERING- D.5 MSD</t>
  </si>
  <si>
    <t>- D.1 PRODUKSI</t>
  </si>
  <si>
    <t>- B.4 HC GA</t>
  </si>
  <si>
    <t>- D.1 PRODUKSI- D.5 MSD</t>
  </si>
  <si>
    <t>- D.5 MSD</t>
  </si>
  <si>
    <t>- C.5 BUSINESS DEVELOPMENT</t>
  </si>
  <si>
    <t>- A. DANI NURJAMAN HAKIM- KIKI MUSLIHAT- NOFIARDI SYAHRUL- RAMADAN SADIKIN- TRYO PERMADI- HIDAYAT- CEP HARI RAYADI PUTRA</t>
  </si>
  <si>
    <t>- AGUS NURSYARIF- ARIS BUDI SETIAWAN- DENDI SATRIAWANSYAH- GIAN ERNAWAN- IWAN NUGRAHA- NANANG SUNARYA- RIDWAN GUNAWAN- SONNY SETIAWAN- STEFANUS BAMBANG RIYANTO</t>
  </si>
  <si>
    <t>- ANDREAS ASMARA- EKO SETIAWAN PRAMONO- ELANG ADI PUTRO- MOCHAMAD HABDIAN PERMANA- MUCHAMMAD HUDRI- RIZKI RAMDANI- YULAN SEPTIAN</t>
  </si>
  <si>
    <t>- SUSY RIANA- AANG KURNALI- ASEP SUMARNA- DADAN SETIAWAN- ELFAN GALVANY- ENNA JUHANA- HANA HANDAYANA- HENDI ROHENDI- IMAM ARIEF NURDIANSYAH- IMAS PARTINI DEWI- TOMY</t>
  </si>
  <si>
    <t>- RUBY KAUKABIT TA'LIEM- BUDIYANTO HENDRAWAN- DENY SUPRIADIN- HIDAYAT- PANJI SOLEHUDIN- DADAN RAKHMAT SAMUWADRIA- AYUB MULYO WIDODO- OTONG TAHYA</t>
  </si>
  <si>
    <t>- ADHI PRASETIA UTAMA- ASEP RAHMAT- DEDE RAMDHAN YACOOB- DEDI FIRMANSYAH- NOVAN SODIKIN- RUSPENDI</t>
  </si>
  <si>
    <t>- JENAL ARIFIN- Mohamad Rhamdan</t>
  </si>
  <si>
    <t>- RUBY KAUKABIT TA'LIEM- MUHAMMAD SYARIF RIDLO- RAMADAN SADIKIN- IWAN SURYANA- GATRIA GANJAR ROCHMANO- GUNAWAN INDRIANTO</t>
  </si>
  <si>
    <t>- RUBY KAUKABIT TA'LIEM- IMAM MUALANA CAHYADI- ANDRI SOPIAN- DADAN RAKHMAT SAMUWADRIA- AYUB MULYO WIDODO- GATRIA GANJAR ROCHMANO- GUNAWAN INDRIANTO- OTONG TAHYA</t>
  </si>
  <si>
    <t>- BAYU SETIADI- EKI NUR RIZKIN- NANDA DEAN ARDHANA- DADAN RAKHMAT SAMUWADRIA- AYUB MULYO WIDODO- GATRIA GANJAR ROCHMANO- GUNAWAN INDRIANTO- OTONG TAHYA</t>
  </si>
  <si>
    <t>- ARIF PUJIANTO- CEP HARI RAYADI PUTRA- DIKI DARMAWAN- IWAN SURYANA- DADAN RAKHMAT SAMUWADRIA- AYUB MULYO WIDODO- GATRIA GANJAR ROCHMANO- GUNAWAN INDRIANTO- OTONG TAHYA</t>
  </si>
  <si>
    <t>- RISWANTO- CEP HARI RAYADI PUTRA- IRWAN IRMAWAN- Yogi firmansyah- DADAN RAKHMAT SAMUWADRIA- AYUB MULYO WIDODO- GATRIA GANJAR ROCHMANO- GUNAWAN INDRIANTO- OTONG TAHYA</t>
  </si>
  <si>
    <t>- Mohamad Rhamdan</t>
  </si>
  <si>
    <t>- DADAN RAKHMAT SAMUWADRIA- AYUB MULYO WIDODO- OTONG TAHYA</t>
  </si>
  <si>
    <t>- MOHAMAD ROSYIDIN- ANGGA YUDA</t>
  </si>
  <si>
    <t>TRAINING NEED ANALYSIS 2025</t>
  </si>
  <si>
    <t>PEMENUHAN TNA 2025</t>
  </si>
  <si>
    <t>Daily</t>
  </si>
  <si>
    <t xml:space="preserve">Induction Training </t>
  </si>
  <si>
    <t>Dasar, Tanggung Jawab, Pemahaman Prosedur</t>
  </si>
  <si>
    <t>Sosialisasi 5S</t>
  </si>
  <si>
    <t>CHITOSE/MSD</t>
  </si>
  <si>
    <t>5S</t>
  </si>
  <si>
    <t>ASEP ZAENAL MUTAQIN</t>
  </si>
  <si>
    <t>E. ASSISTANT MANAGER</t>
  </si>
  <si>
    <t>SOSIALISASI 5S</t>
  </si>
  <si>
    <t>R.MEETING MSD</t>
  </si>
  <si>
    <t>MSD &amp; HCGA</t>
  </si>
  <si>
    <t>IFRS 18 : PRESENTATION AND DISCLOSURE IN FINANCIAL STATEMENT</t>
  </si>
  <si>
    <t>ONLINE</t>
  </si>
  <si>
    <t>PELAPORAN KEUANGAN</t>
  </si>
  <si>
    <t>MS.TEAM- ONLINE</t>
  </si>
  <si>
    <t>IAI</t>
  </si>
  <si>
    <t>Laporan Keuangan</t>
  </si>
  <si>
    <t>Pelatihan Tanggap Darurat</t>
  </si>
  <si>
    <t>DAMKAR/CV CITRA WULAN</t>
  </si>
  <si>
    <t>Sosialiasi Perpajakan 2025</t>
  </si>
  <si>
    <t>CHITOSE/ERNA</t>
  </si>
  <si>
    <t>Pelaporan SPT</t>
  </si>
  <si>
    <t>Webinar Sustanaibility Report Awareness</t>
  </si>
  <si>
    <t>IDX</t>
  </si>
  <si>
    <t>ESG</t>
  </si>
  <si>
    <t>Damkar &amp; CV Citra Wulan</t>
  </si>
  <si>
    <t>H.K. STAF (K)</t>
  </si>
  <si>
    <t>F.K. KEPALA BAGIAN (K)</t>
  </si>
  <si>
    <t>INDUCTION TRAINING</t>
  </si>
  <si>
    <t>OFFLINE</t>
  </si>
  <si>
    <t>SOP &amp; PROCEDURE</t>
  </si>
  <si>
    <t>R.MEETING BAROS</t>
  </si>
  <si>
    <t>SOSIALISASI PERPAJAKAN 2025</t>
  </si>
  <si>
    <t>SOSIALISASI PERPAJAKAN 2026</t>
  </si>
  <si>
    <t>B. DIRECTOR</t>
  </si>
  <si>
    <t>B.0 ADMINISTRASI &amp;amp; KEUANGAN  (D)</t>
  </si>
  <si>
    <t>D.6 R and D</t>
  </si>
  <si>
    <t>RISNA WATI</t>
  </si>
  <si>
    <t>SOSIALISASI PERPAJAKAN 2014</t>
  </si>
  <si>
    <t>SOSIALISASI PERPAJAKAN 2015</t>
  </si>
  <si>
    <t>SOSIALISASI PERPAJAKAN 2016</t>
  </si>
  <si>
    <t>SOSIALISASI PERPAJAKAN 2017</t>
  </si>
  <si>
    <t>SOSIALISASI PERPAJAKAN 2018</t>
  </si>
  <si>
    <t>SOSIALISASI PERPAJAKAN 2019</t>
  </si>
  <si>
    <t>SOSIALISASI PERPAJAKAN 2020</t>
  </si>
  <si>
    <t>SOSIALISASI PERPAJAKAN 2021</t>
  </si>
  <si>
    <t>SOSIALISASI PERPAJAKAN 2022</t>
  </si>
  <si>
    <t>SOSIALISASI PERPAJAKAN 2023</t>
  </si>
  <si>
    <t>SOSIALISASI PERPAJAKAN 2024</t>
  </si>
  <si>
    <t>PELAPORAN SPT</t>
  </si>
  <si>
    <t>R. DAISHOGUN</t>
  </si>
  <si>
    <t>ERNA &amp; TIKA</t>
  </si>
  <si>
    <t>MOCHAMAD HABDIAN PERMANA</t>
  </si>
  <si>
    <t>PELATIHAN TANGGAP DARURAT</t>
  </si>
  <si>
    <t>K3, PROSEDUR TANGGAP DARURAT</t>
  </si>
  <si>
    <t>K3,Prosedur Tanggap Darurat &amp; Evakuasi</t>
  </si>
  <si>
    <t>ASEP/TOTO</t>
  </si>
  <si>
    <t>DADAN RAKHMAT SAMUWADRIA</t>
  </si>
  <si>
    <t>WEBINAR SUSTANAIBILITY REPORT AWARENESS</t>
  </si>
  <si>
    <t>R.MEETING DIREKSI</t>
  </si>
  <si>
    <t>Bulan Februari</t>
  </si>
  <si>
    <t>001/CSR/CINT/II/2025</t>
  </si>
  <si>
    <t>KODIM 0609 CIMAHI</t>
  </si>
  <si>
    <t>PEMBERIAN PRASARANA TEMPAT IBADAH</t>
  </si>
  <si>
    <t>KT-01 CAVIS 3 BLACK GREEN 06</t>
  </si>
  <si>
    <t>UNMOVING</t>
  </si>
  <si>
    <t>UNTUK SEMUA PRAJURIT MEMBUKA SEPATU KETIKA AKAN BERIBADAH</t>
  </si>
  <si>
    <t>KT-01 CAVIS 4 BLACK GREEN 06</t>
  </si>
  <si>
    <t>003/CSR/CINT/II/2025</t>
  </si>
  <si>
    <t>DINAS PENDIDIKAN KALIMANTAN UTARA</t>
  </si>
  <si>
    <t>PT CHITOSE INTERNASIONAL TBK UNTUK DINAS PENDIDIKAN PEMERINTAH PROVINSI KALIMANTAN UTARA</t>
  </si>
  <si>
    <t xml:space="preserve">MANABU AH-01 CHAIR </t>
  </si>
  <si>
    <t>MENDUKUNG PENDIDIKAN DI PROVINSI KALIMANTAN UTARA</t>
  </si>
  <si>
    <t xml:space="preserve">MANABU AH-01 TABLE </t>
  </si>
  <si>
    <t xml:space="preserve">KUMI FD BLACK DBO </t>
  </si>
  <si>
    <t xml:space="preserve">HANAKO S GOLD VANITI BROWN </t>
  </si>
  <si>
    <t xml:space="preserve">CHIBA SW 1830 </t>
  </si>
  <si>
    <t>004/CSR/CINT/II/2025</t>
  </si>
  <si>
    <t>SDS PANGKALAN</t>
  </si>
  <si>
    <t>PILAH SAMPAH PEDULI LINGKUNGAN</t>
  </si>
  <si>
    <t>Keiko Desk No. 6</t>
  </si>
  <si>
    <t>MENDUKUNG PENDIDIKAN DI WILAYAH KABUPATEN BANDUNG YANG MANA KALI INI DI SDS PANGKALAN JL CIBOLERANG</t>
  </si>
  <si>
    <t>Echool Desk Plus no. 5</t>
  </si>
  <si>
    <t>Echool Desk Plus no. 5 JP</t>
  </si>
  <si>
    <t>Echool Chair Plus no. 6</t>
  </si>
  <si>
    <t>Echool Chair Plus no. 5</t>
  </si>
  <si>
    <t>FG-DRA-DRG-AS-0095 DESK &amp; CHAIR</t>
  </si>
  <si>
    <t>005/CSR/CINT/II/2025</t>
  </si>
  <si>
    <t>POLSEK BATUJAJAR</t>
  </si>
  <si>
    <t>HUBUNGAN INDUSTRIAL</t>
  </si>
  <si>
    <t>SOFA BED</t>
  </si>
  <si>
    <t>SEBAGAI PRASARANA PELAYANAN PUBLIK</t>
  </si>
  <si>
    <t>DOKUMENTASI</t>
  </si>
  <si>
    <t>Goodie Bag (Buku,Tumbler,Susu,Roti)</t>
  </si>
  <si>
    <t>Periode : 1 - 28  Februari 2025</t>
  </si>
  <si>
    <t>REALISASI LEGAL FEBRUARI 2025</t>
  </si>
  <si>
    <t>Bulan  : Februari</t>
  </si>
  <si>
    <t>Dani</t>
  </si>
  <si>
    <t>4,5 Kg</t>
  </si>
  <si>
    <t>98.42 %</t>
  </si>
  <si>
    <t>98.80 %</t>
  </si>
  <si>
    <t>96.13 %</t>
  </si>
  <si>
    <t>97.53 %</t>
  </si>
  <si>
    <t>97.15 %</t>
  </si>
  <si>
    <t>A DANI NURJAMAN HAKIM</t>
  </si>
  <si>
    <t>MAINTENANCE</t>
  </si>
  <si>
    <t>ENGINEERING</t>
  </si>
  <si>
    <t>SP2</t>
  </si>
  <si>
    <t>01/CINT/HC&amp;GA/SPII/II/2025</t>
  </si>
  <si>
    <t>Bulan Februari 2025</t>
  </si>
  <si>
    <t>Ayi Suryana</t>
  </si>
  <si>
    <t>Baku Mutu</t>
  </si>
  <si>
    <t xml:space="preserve">Beban </t>
  </si>
  <si>
    <t>Pencemaran</t>
  </si>
  <si>
    <t>(kg/ton</t>
  </si>
  <si>
    <t>6.0-9.0</t>
  </si>
  <si>
    <t>&lt;0.0066</t>
  </si>
  <si>
    <t>51 %</t>
  </si>
  <si>
    <t>20,316,960</t>
  </si>
  <si>
    <t>18 %</t>
  </si>
  <si>
    <t>28,700,766</t>
  </si>
  <si>
    <t>31 %</t>
  </si>
  <si>
    <t>95.24 %</t>
  </si>
  <si>
    <t>93.97 %</t>
  </si>
  <si>
    <t>96.24 %</t>
  </si>
  <si>
    <t>95.94 %</t>
  </si>
  <si>
    <t>100.00%</t>
  </si>
  <si>
    <t>99.96%</t>
  </si>
  <si>
    <t>Nama Penyidak</t>
  </si>
  <si>
    <t>Tgl. Inspeksi</t>
  </si>
  <si>
    <t>Jam Inspeksi</t>
  </si>
  <si>
    <t>Periode</t>
  </si>
  <si>
    <t>Group</t>
  </si>
  <si>
    <t>Departemen</t>
  </si>
  <si>
    <t>Jumlah Implementasi</t>
  </si>
  <si>
    <t>Keterangan Implementasi 5S</t>
  </si>
  <si>
    <t>HCGA</t>
  </si>
  <si>
    <t>Area Kantor HC-GA</t>
  </si>
  <si>
    <t>Area kerja dan Kantor QC</t>
  </si>
  <si>
    <t>Area office dan testing tertata rapi dan bersih</t>
  </si>
  <si>
    <t>Rangga Dwi Aditiawan</t>
  </si>
  <si>
    <t>Kantor Engineering</t>
  </si>
  <si>
    <t>Rak sparepart sudah dilakukan pemasangan kartu stock dan lebel nama</t>
  </si>
  <si>
    <t>Produksi</t>
  </si>
  <si>
    <t>Area kerja C-PRO</t>
  </si>
  <si>
    <t>Ruangan area kerja cpro</t>
  </si>
  <si>
    <t>Asep zaenal mutaqin</t>
  </si>
  <si>
    <t>Area Nailing</t>
  </si>
  <si>
    <t>Tempat komponen kerja tersimpan sesuai tempat nya</t>
  </si>
  <si>
    <t>Iwan syahroni</t>
  </si>
  <si>
    <t>Area kerja Assembling Baros</t>
  </si>
  <si>
    <t>Line 1</t>
  </si>
  <si>
    <t>Rachmad purwanto</t>
  </si>
  <si>
    <t>Area kerja Woodline</t>
  </si>
  <si>
    <t>Sebelum nya untuk tempat penyimpanan sarung tangan bekas hanya terbuat dari dus, yang sekarang dibuat dari sisa potong kayu sehingga terlihat lebih rapi.</t>
  </si>
  <si>
    <t>Nisa Basyariah</t>
  </si>
  <si>
    <t>GS NSB</t>
  </si>
  <si>
    <t>Area kerja Global Sourching NSB &amp; Kantor Global Sourching NSB</t>
  </si>
  <si>
    <t>- Penempatan ATK di box, agar memudahkan pemakaian untuk karyawan
- Pembiasaan merapihkan dokumen yang masih dipakai di box bindex di meja kerja</t>
  </si>
  <si>
    <t>Busdev</t>
  </si>
  <si>
    <t>Area kerja Business-Development &amp; Kantor Business-Development</t>
  </si>
  <si>
    <t>Penyimpanan Kertas Print berada di dekat printer, agar memudahkan dalam pemakaian</t>
  </si>
  <si>
    <t>Area kerja Assembling SO</t>
  </si>
  <si>
    <t>Area bersih dan rapi</t>
  </si>
  <si>
    <t>Mukhammad surya</t>
  </si>
  <si>
    <t>Area kerja Konstruksi Bed &amp; table</t>
  </si>
  <si>
    <t xml:space="preserve">1. Area lantai bersih
2. Area meja perakitan tidak tools yang disimpan diatas meja
</t>
  </si>
  <si>
    <t>Wahyudi</t>
  </si>
  <si>
    <t>Area meja dan tools sesuia dan terdapat lebel</t>
  </si>
  <si>
    <t>Penempatan barang sesuai dengan tempat yang sudah ditentukan.</t>
  </si>
  <si>
    <t>M Syarif R</t>
  </si>
  <si>
    <t>Area Genset &amp; Compressor</t>
  </si>
  <si>
    <t>1. Kebersihan area cukup baik dan menyeluruh, hanya sedikit debu yang menempel di mesin
2. Penandaan sangat jelas dan sangat membantu saat beroperasi</t>
  </si>
  <si>
    <t>Penanda untuk area sampah dan area alat kebersihan terpasang</t>
  </si>
  <si>
    <t>Andreas asmara</t>
  </si>
  <si>
    <t>Selurih barang tertata rapih pada tempatnya</t>
  </si>
  <si>
    <t>Area kerja ENG Facility</t>
  </si>
  <si>
    <t>Area Testing QC</t>
  </si>
  <si>
    <t>Seluruh peralatan dan dokumen serta sampah sudah tertata dengan teratur, juga kebersihan dijaga dengan baik</t>
  </si>
  <si>
    <t>Jehnni Jessica Septhila</t>
  </si>
  <si>
    <t>SCM</t>
  </si>
  <si>
    <t>Area Kantor Gudang Pusat</t>
  </si>
  <si>
    <t>Penataan pot bunga di depan kantor gudang pusat</t>
  </si>
  <si>
    <t>Area kerja Gudang pusat (CIIC)</t>
  </si>
  <si>
    <t>Penataan area meja kerja di gudang area plasti memakai garis batas kuning</t>
  </si>
  <si>
    <t>Laporan LKPM Periode Januari 2025</t>
  </si>
  <si>
    <t>Pemberkasan PTSL Kepemilikan Lahan Chitose</t>
  </si>
  <si>
    <t xml:space="preserve">Masih Berjalan </t>
  </si>
  <si>
    <t>Pembahasan Perjanjian Kerjasama dan Jual Beli Hinani dengan HMS</t>
  </si>
  <si>
    <t>Pemberkasan RPTKA an Kazuhiko Aminaka</t>
  </si>
  <si>
    <t xml:space="preserve">Pengurusan Penerbitan NIB Cabang Adminsitrasi Chitose Baros </t>
  </si>
  <si>
    <t>Area Rongsok</t>
  </si>
  <si>
    <t>Area Kantor IT</t>
  </si>
  <si>
    <t>Area Gudang IT</t>
  </si>
  <si>
    <t>Area kerja Sales &amp; Kantor Sales</t>
  </si>
  <si>
    <t>Atasan Area</t>
  </si>
  <si>
    <t>FEBBY FERDIANA SUGIANTO</t>
  </si>
  <si>
    <t>LAPORAN IMPLEMENTASI 5S DI AREA KERJA</t>
  </si>
  <si>
    <t>Jumlah Temuan</t>
  </si>
  <si>
    <t>Anysah Murtirinjani</t>
  </si>
  <si>
    <t>IT</t>
  </si>
  <si>
    <t>Anysah Murti Rinjani</t>
  </si>
  <si>
    <t>Yusdani</t>
  </si>
  <si>
    <t>Sales</t>
  </si>
  <si>
    <t>Keterangan Ketidaksesuaian</t>
  </si>
  <si>
    <t>Rencana &amp; Rekomendasi Tindakan Perbaikan</t>
  </si>
  <si>
    <t>Barang G2 dari baros, tapi tidak ada kejelasan mengenai barang ini</t>
  </si>
  <si>
    <t>Segera dibuatkan dokumen pemusnahan, agar area rongsok bisa rapih kembali</t>
  </si>
  <si>
    <t>masih terdapat barang yang tidak / jarang digunakan berada pada area kantor karena masih dalam tahap pengerjaan installasi pc</t>
  </si>
  <si>
    <t>membersihkan area dari barang yang sudah digunakan setelah selesai installasi pc guna memastikan tidak ada komponen yg dibutuhkan hilang / terbuang</t>
  </si>
  <si>
    <t>kondisi berantakan karena adanya penyimpitan ruangan dan perubahan layput. Belum ada jadwal khusus untuk membereskan gudang karena ada prioritas lain yang lebih diutamakan</t>
  </si>
  <si>
    <t>akan membereskan ulang gudang IT di bulan febuari</t>
  </si>
  <si>
    <t>Berantakan, perlu penataan barang di atas meja</t>
  </si>
  <si>
    <t>Hari ini dibereskan</t>
  </si>
  <si>
    <t>Laci Meja kerja tidak bisa di buka, drawer rusak, tidak bisa dipakai</t>
  </si>
  <si>
    <t>Mengganti Laci Meja (drawer) agar document bisa disimpan di dalam laci</t>
  </si>
  <si>
    <t>Penempatan document tidak pada tempatnya</t>
  </si>
  <si>
    <t>Document disimpan di laci meja kerja atau lemari arsip</t>
  </si>
  <si>
    <t>Area Adembling di pinjam dulu oleh ream expedisi untuk penataan gudang FG</t>
  </si>
  <si>
    <t>Stdr 5S akan kembali normal ketika selesai penataan gudang FG</t>
  </si>
  <si>
    <t>LAPORAN TEMUAN 5S DI AREA KERJA</t>
  </si>
  <si>
    <t>Penataan barang dikelompokkan dan disimpan dengan rapi pada rak</t>
  </si>
  <si>
    <t>Efisiensi Pengerjaan Caesar</t>
  </si>
  <si>
    <t>fitur Weight Scale (Timbangan berat badan) pada Multy bed</t>
  </si>
  <si>
    <t>Pengolahan bongkahan G2</t>
  </si>
  <si>
    <t>Penilaian Vendor - Respon Terhadap Complain</t>
  </si>
  <si>
    <t>IDENTIFIKASI DAN PEMBUATAN RAK KAIN DAN VINYL</t>
  </si>
  <si>
    <t>Pembuatan bantalan nailing untuk back &amp;amp; seat NAN</t>
  </si>
  <si>
    <t>2025-02-25 16:30:11</t>
  </si>
  <si>
    <t>2025-02-21 11:28:28</t>
  </si>
  <si>
    <t>2025-02-21 09:17:52</t>
  </si>
  <si>
    <t>2025-02-12 13:13:08</t>
  </si>
  <si>
    <t>2025-02-12 09:53:27</t>
  </si>
  <si>
    <t>2025-02-05 13:04:46</t>
  </si>
  <si>
    <t>Utama,Middle Office</t>
  </si>
  <si>
    <t>- D.6 R and D</t>
  </si>
  <si>
    <t>- D.3 SCM- D.2 ENGINEERING</t>
  </si>
  <si>
    <t>- ADHI PRASETIA UTAMA- ADE HIDAYAT- ADE KURNIAWAN- AKBAR TAWAKAL- APANDI- DEDE SYUKUR KURNIA- DEDI FIRMANSYAH- DENI RUKMANA- DEVI HENDRAWAN- ENGKUS KUSTIADI ROYADI- HENDAR PURNAMA- HENDRA ANDI SAPUTA- JENNY ERWAN ERPIAN- M RAMZAN SUBAGJA- MOH IRPAN HILMI- NOVAN SODIKIN- RAHMAN NURSIAM- RUSPENDI- SONI- SUMARNA- TAUFIK ARYA FIRMANSYAH- Teguh iman abdillah- UNANG SUPRIATNA- YOGA SEPTIAN- YUSEP AHMAD MAULANA</t>
  </si>
  <si>
    <t>- IVO AGUSTIAN- EMMA SITI NURAHMAH- IAN NURYAMIN- KATMO LESMANA- MUHAMMAD KHAIRUL RIZAL- RINI PUSPA DEWI</t>
  </si>
  <si>
    <t>- AGUS GUNAWAN- ERWIN GUSTAMAN- FAJAR WAHYUDI- NANDA DEAN ARDHANA- PIPI NURAZIZAH- RD. HERU PURNOMO- TRI ARI YUNIDA- UGUN GUNAWAN- WAHYUDI- WAWAN GUNAWAN</t>
  </si>
  <si>
    <t>- AMIR HAMZAH- ANDREAS ASMARA- FERI PEBRIANA- GUNGUN GANIDA- HADI ISMANTO- WAWAN SUTISNA</t>
  </si>
  <si>
    <t>- RISWANTO- IRWAN IRMAWAN- Yogi firmansyah- DADAN SUTRIYADIN- PUSPA NINGRUM- HANA CAHYANA- DADAN SETIAWAN- HANA HANDAYANA- IMAM ARIEF NURDIANSYAH- KINANTI RASINI SUWARNO PUTERI</t>
  </si>
  <si>
    <t>- IMAM MUALANA CAHYADI- BUDIYANTO HENDRAWAN- DENY SUPRIADIN- HIDAYAT- PANJI SOLEHUDIN- RACHMAT MULYADI- RISWANTO</t>
  </si>
  <si>
    <t>1,726,122</t>
  </si>
  <si>
    <t>8,141,813</t>
  </si>
  <si>
    <t>97 %</t>
  </si>
  <si>
    <t>6,901,648</t>
  </si>
  <si>
    <t>34 %</t>
  </si>
  <si>
    <t>16,769,583</t>
  </si>
  <si>
    <t>58 %</t>
  </si>
  <si>
    <t>31,088,814</t>
  </si>
  <si>
    <t>84 %</t>
  </si>
  <si>
    <t>169 %</t>
  </si>
  <si>
    <t>34,817,188</t>
  </si>
  <si>
    <t>65 %</t>
  </si>
  <si>
    <t>130 %</t>
  </si>
  <si>
    <t>3,728,374</t>
  </si>
  <si>
    <t>24 %</t>
  </si>
  <si>
    <t>44 %</t>
  </si>
  <si>
    <t>GUNGUN GANIDA</t>
  </si>
  <si>
    <t>IMAM MUALANA CAHYADI</t>
  </si>
  <si>
    <t>A. DANI NURJAMAN HAKIM</t>
  </si>
  <si>
    <t>MOCHAMAD HENDRAWAN</t>
  </si>
  <si>
    <t>MUHAMMAD ALBI</t>
  </si>
  <si>
    <t>AHMAD SAEPULLOH</t>
  </si>
  <si>
    <t>ENGKUS KUSTIADI ROYADI</t>
  </si>
  <si>
    <t>AGUS NOVIAR DWIHARIBAKTI</t>
  </si>
  <si>
    <t>PRASOJO</t>
  </si>
  <si>
    <t>DEWI ANGGRAINI SESKOWANTI</t>
  </si>
  <si>
    <t>ALI SAEFUDIN</t>
  </si>
  <si>
    <t>HARI KURNIA ZAKARIA</t>
  </si>
  <si>
    <t>RD. MAULUDIN NUR</t>
  </si>
  <si>
    <t>AGUNG TRIWAHYU</t>
  </si>
  <si>
    <t>RECEPTIONIST</t>
  </si>
  <si>
    <t>Harus pakai sepatu safety</t>
  </si>
  <si>
    <t>Lupa</t>
  </si>
  <si>
    <t>GUDANG</t>
  </si>
  <si>
    <t>SEPATU SAFETY</t>
  </si>
  <si>
    <t>Alat Pelindung Diri</t>
  </si>
  <si>
    <t>QUALITY CONTROL</t>
  </si>
  <si>
    <t>WAJIB PAKAI</t>
  </si>
  <si>
    <t>LUPA</t>
  </si>
  <si>
    <t>ASSEMBLING</t>
  </si>
  <si>
    <t>Area Kerja Assembling Folding</t>
  </si>
  <si>
    <t>KONSTRUKSI FOLDING</t>
  </si>
  <si>
    <t>EAR PLUG, SEPATU SAFETY</t>
  </si>
  <si>
    <t>ASSEMBLING FOLDING</t>
  </si>
  <si>
    <t>WAJIB PAKAIYANG SUDAH DIBERIKAN PERUSAHAAN</t>
  </si>
  <si>
    <t>UKURAN SEPATU TIDAK ADA YANG KECIL</t>
  </si>
  <si>
    <t>Area Kerja WIP dan Kantor WIP Industri (CIWS)</t>
  </si>
  <si>
    <t>PRODUKSI REGULER</t>
  </si>
  <si>
    <t>WAJIB DI PAKAI</t>
  </si>
  <si>
    <t>ADA DI LOKER</t>
  </si>
  <si>
    <t>FINISHING CAT</t>
  </si>
  <si>
    <t>Area kerja Powder coating (Finishing Cat)</t>
  </si>
  <si>
    <t>Area kerja ENG Workshop</t>
  </si>
  <si>
    <t>ENG WORKSHOP</t>
  </si>
  <si>
    <t>WAREHOUSE</t>
  </si>
  <si>
    <t>WAJIB PAKAI DAN WAJIB BAWA</t>
  </si>
  <si>
    <t>KETINGGALAN</t>
  </si>
  <si>
    <t>KONSTRUKSI</t>
  </si>
  <si>
    <t>Area Kerja Mesin Laser Potong Pipa</t>
  </si>
  <si>
    <t>C-PRO</t>
  </si>
  <si>
    <t>WAJIB PAKAI YANG DIBERIKAN PERUSAHAAN</t>
  </si>
  <si>
    <t>MEMAKAI SEPATU YANG LAMA</t>
  </si>
  <si>
    <t>Area Kerja Assembling Multy</t>
  </si>
  <si>
    <t>ASSEMBLING MULTY</t>
  </si>
  <si>
    <t>KEHUJANAN</t>
  </si>
  <si>
    <t>WAJIB PAKAI/TUKAR</t>
  </si>
  <si>
    <t>UKURAN TERLALU KECIL</t>
  </si>
  <si>
    <t>ASSEMBLING BAROS</t>
  </si>
  <si>
    <t>DIKI HERDIANTO</t>
  </si>
  <si>
    <t>Wajib pakai</t>
  </si>
  <si>
    <t>Ketinggalan</t>
  </si>
  <si>
    <t>WOODLINE</t>
  </si>
  <si>
    <t>Usulan Perbaikan</t>
  </si>
  <si>
    <t>Alasan Tidak Pakai APD</t>
  </si>
  <si>
    <t>Akumulasi Score Pelanggaran</t>
  </si>
  <si>
    <t>Cluster Poin</t>
  </si>
  <si>
    <t>APD Yang Tidak Dipakai</t>
  </si>
  <si>
    <t>Tema Inspeksi</t>
  </si>
  <si>
    <t>Inspektor</t>
  </si>
  <si>
    <t>Area Terjadi Pelanggaran / Tempat Pelanggar Bekerja</t>
  </si>
  <si>
    <t>Pelanggar Berasal Dari Bagian</t>
  </si>
  <si>
    <t>Nama Pelanggar</t>
  </si>
  <si>
    <t>NIK Pelanggar</t>
  </si>
  <si>
    <t>Waktu Kejadian</t>
  </si>
  <si>
    <t>Rekap Sidak K3</t>
  </si>
  <si>
    <t>Pelatihan Penggunaan Alat Ukur</t>
  </si>
  <si>
    <t>CHITOSE/QC</t>
  </si>
  <si>
    <t>TEKNIS</t>
  </si>
  <si>
    <t>CHITOSE/ENG</t>
  </si>
  <si>
    <t>Training Basic Skill 1</t>
  </si>
  <si>
    <t>Pelatihan Service Excellence</t>
  </si>
  <si>
    <t>CHITOSE/IWAN</t>
  </si>
  <si>
    <t>PELATIHAN PENGGUNAAN ALAT UKUR</t>
  </si>
  <si>
    <t>R.QUALITY CONTROL</t>
  </si>
  <si>
    <t>M.K. OPERATOR (K)</t>
  </si>
  <si>
    <t>PELATIHAN SERVICE EXCELLENT</t>
  </si>
  <si>
    <t>SERVICE EXCELLENT</t>
  </si>
  <si>
    <t>ELDORADO</t>
  </si>
  <si>
    <t>IWAN MAZDAR</t>
  </si>
  <si>
    <t>TRAINING BASIC SKILL 1</t>
  </si>
  <si>
    <t>R. ENGINEERING</t>
  </si>
  <si>
    <t>Webinar K3 : Lingkungan Kerja Sehat Produktivitas Meningkat</t>
  </si>
  <si>
    <t>Disnakertrans</t>
  </si>
  <si>
    <t>K3</t>
  </si>
  <si>
    <t>Implementasi K3 PTP (Pesawat Tenaga &amp; Produksi)</t>
  </si>
  <si>
    <t>Pencegahan Kecelakaan Kerja Serta Penghargaan K3</t>
  </si>
  <si>
    <t>DISNAKERTRANS</t>
  </si>
  <si>
    <t>PENGEMUDI</t>
  </si>
  <si>
    <t>01/CINT/HC&amp;GA/ST/III/2025</t>
  </si>
  <si>
    <t>C-Pro</t>
  </si>
  <si>
    <t>P1 Tgl 5, 11, 12 dan21 Maret 2025</t>
  </si>
  <si>
    <t>04/CINT/HC&amp;GA/SPI/III/2025</t>
  </si>
  <si>
    <t>SEORANG ATASAN UANG MEMERIKAN IJIN KEPADA BAWAHANNY YANG TERLAMBAT, TIDAK MASUK, KELUAR PADA JAM KERJA, TODAK MENGGUNAKAN SERAGAM YANG LENGKAP DLL.</t>
  </si>
  <si>
    <t>WAREHOUSE &amp; EXPEDITION</t>
  </si>
  <si>
    <t>KELALAIAN DALAM TUGAS SEHIINGGA TERJADI SELISIH STOCK OPNAME SIGNIFIKAN</t>
  </si>
  <si>
    <t>SP3</t>
  </si>
  <si>
    <t>13/CINT/HC&amp;GA/SP/I/2025</t>
  </si>
  <si>
    <t>SALES &amp; MARKETING</t>
  </si>
  <si>
    <t>12/CINT/HC&amp;GA/SP/I/2025</t>
  </si>
  <si>
    <t>KARENA KECEROBOHAN SEHINGGA MENGAKIBATKAN BAGI ORANG LAIN</t>
  </si>
  <si>
    <t>006/CSR/CINT/II/2025</t>
  </si>
  <si>
    <t>YAYASAN DANA SOSIAL PRIANGAN</t>
  </si>
  <si>
    <t>DUKUNGAN PRASARANA</t>
  </si>
  <si>
    <t>YAMATO MBD 40 PCS</t>
  </si>
  <si>
    <t>007/CSR/CINT/III/2025</t>
  </si>
  <si>
    <t>POSYANDU GALANGGANG</t>
  </si>
  <si>
    <t>KURSI TUNGGU KT-02 OLIVE 4 SEAT 2 SET</t>
  </si>
  <si>
    <t>Pelatihan backstoping staf (Mengenal dunia disabilitas)</t>
  </si>
  <si>
    <t>IBU FOUNDATION</t>
  </si>
  <si>
    <t>PELATIHAN BACKSTOPING STAF (MENGENAL DUNIA DISABILITAS)</t>
  </si>
  <si>
    <t>WEBINAR K3 : LINGKUNGAN KERJA SEHAT PRODUKTIVITAS MENINGKAT</t>
  </si>
  <si>
    <t>PENCEGAHAN KECELAKAAN KERJA SERTA PENGHARGAAN K3</t>
  </si>
  <si>
    <t>PENCEGAHAN KECELAKAAN KERJA SERTA PENGHARGAAN K4</t>
  </si>
  <si>
    <t>IMPLEMENTASI K3 PTP (PESAWAT TENAGA &amp; PRODUKSI)</t>
  </si>
  <si>
    <t>GENERAL</t>
  </si>
  <si>
    <t>HOTEL CITARUM</t>
  </si>
  <si>
    <t>2025-03-24 12:37:13</t>
  </si>
  <si>
    <t>2025-03-24 11:44:35</t>
  </si>
  <si>
    <t>2025-03-21 13:43:11</t>
  </si>
  <si>
    <t>2025-03-21 13:19:48</t>
  </si>
  <si>
    <t>2025-03-20 14:30:51</t>
  </si>
  <si>
    <t>2025-03-20 10:04:22</t>
  </si>
  <si>
    <t>2025-03-19 13:24:43</t>
  </si>
  <si>
    <t>2025-03-18 12:51:01</t>
  </si>
  <si>
    <t>2025-03-13 08:06:17</t>
  </si>
  <si>
    <t>2025-03-13 07:32:50</t>
  </si>
  <si>
    <t>2025-03-06 10:33:31</t>
  </si>
  <si>
    <t>2025-03-06 10:11:06</t>
  </si>
  <si>
    <t>2025-03-05 10:11:46</t>
  </si>
  <si>
    <t>2025-03-05 08:11:42</t>
  </si>
  <si>
    <t>2025-03-04 08:16:00</t>
  </si>
  <si>
    <t>Middle Office,Back Office</t>
  </si>
  <si>
    <t>e-SLIP GAJI</t>
  </si>
  <si>
    <t>Digitalisasi memo penggantian ID Card</t>
  </si>
  <si>
    <t>Standar 5S Untuk Area Kantor Dan Lapangan</t>
  </si>
  <si>
    <t>Implementasi Sistem Assessment Score 5 Skala Untuk Inspeksi 5S</t>
  </si>
  <si>
    <t>Pemanfaatan Rak Bekas Untuk Dijadikan Rak Hasil Potong Pipa</t>
  </si>
  <si>
    <t>Simplikasi dies piercing leg cozy dan lotus</t>
  </si>
  <si>
    <t>Pemanfaatan komponen g2 untuk pembuatan rak/meja penyimpanan kain roland</t>
  </si>
  <si>
    <t>Implementasi Sistem Wireless Remote dan Safety Alarm Hoist Crane</t>
  </si>
  <si>
    <t>Pemasangan Flowmeter Air Sumur Untuk Fasum</t>
  </si>
  <si>
    <t>Penyusunan Dokumen Rincian Teknis TPS Limbah B3 Secara Mandiri</t>
  </si>
  <si>
    <t>Pofit Center Woodline (Pembuatan Seat Board Yamato &amp;amp; Flora dari Scrap Plywood Front Board Manabu Desk)</t>
  </si>
  <si>
    <t>PEMBUATAN TEMPAT AREA RODA PERMINTAAN BARANG ATAU AREA SPBG</t>
  </si>
  <si>
    <t>Pembuatan Jig Inspeksi Potong Laser untuk mencegah komponen G2 Roland Lolos Produksi</t>
  </si>
  <si>
    <t>Penurunan Barang dari Supplier dengan Menggunakan Palet</t>
  </si>
  <si>
    <t>Subkon Menjadi Suplier</t>
  </si>
  <si>
    <t>- B.3 INFORMATION TECHNOLOGY- B.4 HC GA</t>
  </si>
  <si>
    <t>- B.4 HC GA- D.5 MSD</t>
  </si>
  <si>
    <t>- D.4 QUALITY CONTROL- D.3 SCM</t>
  </si>
  <si>
    <t>- B.4 HC GA- D.2 ENGINEERING</t>
  </si>
  <si>
    <t>- D.1 PRODUKSI- D.3 SCM- D.2 ENGINEERING- D.5 MSD</t>
  </si>
  <si>
    <t>- D.3 SCM</t>
  </si>
  <si>
    <t>- D.4 QUALITY CONTROL- D.2 ENGINEERING- D.5 MSD</t>
  </si>
  <si>
    <t>- IMAM MIRZA- ANYSAH MURTIRINJANI- DIAH NUR KUSUMAWARDHANI- KIKI FAJAR MUCHAROM- MEGA OKTAVIANI</t>
  </si>
  <si>
    <t>- KIKI FAJAR MUCHAROM- MEGA OKTAVIANI</t>
  </si>
  <si>
    <t>- MEGA OKTAVIANI- GATRIA GANJAR ROCHMANO</t>
  </si>
  <si>
    <t>- MEGA OKTAVIANI- Mohamad Rhamdan- GATRIA GANJAR ROCHMANO- GUNAWAN INDRIANTO</t>
  </si>
  <si>
    <t>- RISWANTO- ARIF PUJIANTO- DIKI DARMAWAN- IRWAN IRMAWAN- IWAN SURYANA- Yogi firmansyah- LILIK SARONI- PUSPA NINGRUM- ALDI HASAN SADIKIN- ASEP YUDI WAHYUDI- SOFYANA</t>
  </si>
  <si>
    <t>- BUDIYANTO HENDRAWAN- DENY SUPRIADIN- HIDAYAT- PANJI SOLEHUDIN- RACHMAT MULYADI- RISWANTO</t>
  </si>
  <si>
    <t>- DADAN SUTRIYADIN- ENNA JUHANA- KINANTI RASINI SUWARNO PUTERI- EKO SETIAWAN PRAMONO- ELANG ADI PUTRO- MOCHAMAD HABDIAN PERMANA- MUCHAMMAD HUDRI</t>
  </si>
  <si>
    <t>- TOMMY WIJAYANTO SISWANTO- NOFIARDI SYAHRUL- RANGGA DWI ADITIAWAN- IRWAN IRMAWAN- SETIA BAKTI HUSADA- Yogi firmansyah</t>
  </si>
  <si>
    <t>- FITRI NUZULIANTI NUR ENDANG- JAJANG- SUSILO- RUBY KAUKABIT TA'LIEM- RAMADAN SADIKIN- TRYO PERMADI- CEP HARI RAYADI PUTRA</t>
  </si>
  <si>
    <t>- FITRI NUZULIANTI NUR ENDANG- TOMMY WIJAYANTO SISWANTO- MUHAMAD ILHAM PURNAMA- OTONG TAHYA</t>
  </si>
  <si>
    <t>- MOCHAMAD HENDRAWAN- BUDIYANTO HENDRAWAN- HIDAYAT- PANJI SOLEHUDIN- HANA CAHYANA- DADAN RAKHMAT SAMUWADRIA- AYUB MULYO WIDODO- GATRIA GANJAR ROCHMANO- GUNAWAN INDRIANTO- OTONG TAHYA</t>
  </si>
  <si>
    <t>- BAGUS EKO NURVIYANTO- INDRA GUNAWAN- YUWAN RADIMAN</t>
  </si>
  <si>
    <t>- RUBY KAUKABIT TA'LIEM- DENY SUPRIADIN- HIDAYAT- SHANTY MUNARTI- MUCHAMMAD HUDRI- YULAN SEPTIAN- DADAN RAKHMAT SAMUWADRIA- AYUB MULYO WIDODO- OTONG TAHYA</t>
  </si>
  <si>
    <t>- PUSPA NINGRUM- SUSY RIANA- ASEP SUMARNA- DADAN SETIAWAN- ENNA JUHANA- HANA HANDAYANA- HENDI ROHENDI- IMAM ARIEF NURDIANSYAH- IMAS PARTINI DEWI</t>
  </si>
  <si>
    <t>- NURVIKA MEYDITIA- RIMA BUDIARTI</t>
  </si>
  <si>
    <t>Mega Oktaviani</t>
  </si>
  <si>
    <t>Yusdani Hidayat</t>
  </si>
  <si>
    <t>Deni Beriansah</t>
  </si>
  <si>
    <t>Fitri Nuzulianti</t>
  </si>
  <si>
    <t>Maret</t>
  </si>
  <si>
    <t>Area TPS limbah</t>
  </si>
  <si>
    <t>Penyimpanan dokumen sudah pada tempatnya, tapi belum tertata rapih</t>
  </si>
  <si>
    <t>Meja kerja berantakan,</t>
  </si>
  <si>
    <t>Belum ada tempat penampungan ceceran Oli di Auto Loader
memakai alat seadanya</t>
  </si>
  <si>
    <t>Kondisi tps kurang bersih</t>
  </si>
  <si>
    <t>Dokumen segera dirapihkan oleh karyawan ybs</t>
  </si>
  <si>
    <t>Hari ini dirapikan</t>
  </si>
  <si>
    <t>dijadwalkan</t>
  </si>
  <si>
    <t>Remainder jadwal pembersihan tps</t>
  </si>
  <si>
    <t>Bulan Maret</t>
  </si>
  <si>
    <t>PELATIHAN AUTONOMOUS MAINTENANCE MESIN LASER CUTTING PIPA</t>
  </si>
  <si>
    <t>PERAWATAN MESIN</t>
  </si>
  <si>
    <t>AREA MESIN LASER</t>
  </si>
  <si>
    <t>ENG &amp; MSD</t>
  </si>
  <si>
    <t>Pelatihan Autonomous Maintenance Mesin Laser Cutting Pipa</t>
  </si>
  <si>
    <t>CHITOSE/ENG,MSD</t>
  </si>
  <si>
    <t>Bulan  : Maret</t>
  </si>
  <si>
    <t>Bulan Maret 2025</t>
  </si>
  <si>
    <t>14:00 WIB</t>
  </si>
  <si>
    <t>Erwin Hadi Gerhanansyah</t>
  </si>
  <si>
    <t>&lt;3.4</t>
  </si>
  <si>
    <t>kehujanan</t>
  </si>
  <si>
    <t>wajib pakai</t>
  </si>
  <si>
    <t>SEPATU SAKIT</t>
  </si>
  <si>
    <t>HARUS SERING DIGUNAKAN</t>
  </si>
  <si>
    <t>DICUCI</t>
  </si>
  <si>
    <t>ADA RIWAYAT PENYAKIT (SAKIT PINGGANG)</t>
  </si>
  <si>
    <t>ANALISA HIRADC</t>
  </si>
  <si>
    <t>NAILLING</t>
  </si>
  <si>
    <t>ADA RIWAYAT PENYAKIT (STROKE RINGAN)</t>
  </si>
  <si>
    <t>Area Cutting Kain</t>
  </si>
  <si>
    <t>SEPATU LICIN</t>
  </si>
  <si>
    <t>ASSEMBLING BED &amp; TABLE</t>
  </si>
  <si>
    <t>Area kerja konstruksi Multi Welding</t>
  </si>
  <si>
    <t>Area kerja Konstruksi Multi Bending</t>
  </si>
  <si>
    <t>TIDAK MENGUNAKAN</t>
  </si>
  <si>
    <t>CHROME</t>
  </si>
  <si>
    <t>Area kerja Chrome Depan</t>
  </si>
  <si>
    <t>FINISHING CHROME</t>
  </si>
  <si>
    <t>KETINGGALAN DIRUMAH</t>
  </si>
  <si>
    <t>WAJIB PAKAI DAN HARUS SIMPAN DILOKER</t>
  </si>
  <si>
    <t>WAJIB PAKAI DAN SIMPAN DILOKER</t>
  </si>
  <si>
    <t>Tommy</t>
  </si>
  <si>
    <t>Iqbal</t>
  </si>
  <si>
    <t>D.6.2 R and D</t>
  </si>
  <si>
    <t>Assembling Nursing Bed</t>
  </si>
  <si>
    <t>Luka Sobek pada jari telunjuk bagian kiri</t>
  </si>
  <si>
    <t>D.2.3 ENG SUPPORT</t>
  </si>
  <si>
    <t>Engineering Wokshop</t>
  </si>
  <si>
    <t>Patah Tulang pada lengan bagian kiri</t>
  </si>
  <si>
    <t>Proses Medis</t>
  </si>
  <si>
    <t>Ketika sedang memotong karet menggunakan cutter tidak sengaja jari telunjuk terkena pisau cater dan mengalami luka sobek pada jari telunjuk</t>
  </si>
  <si>
    <t>Ketika melakukan proses pengamplasan operator sudah memakai APD sesuai ketentuan, hanya tangan kiri dari sdr panji tertarik dan terbawa putaran mesin bubut, yabng menyebabkan cedera patah tulang</t>
  </si>
  <si>
    <t>04 Maret 2025</t>
  </si>
  <si>
    <t>07 Maret 2025</t>
  </si>
  <si>
    <t>19 Maret 2025</t>
  </si>
  <si>
    <t>REALISASI LEGAL MARET 2025</t>
  </si>
  <si>
    <t>Periode : 1 - 26  Maret 2025</t>
  </si>
  <si>
    <t>886,650</t>
  </si>
  <si>
    <t>1,727,004</t>
  </si>
  <si>
    <t>7,236,400</t>
  </si>
  <si>
    <t>46 %</t>
  </si>
  <si>
    <t>86 %</t>
  </si>
  <si>
    <t>14,874,510</t>
  </si>
  <si>
    <t>20,806,525</t>
  </si>
  <si>
    <t>38 %</t>
  </si>
  <si>
    <t>71 %</t>
  </si>
  <si>
    <t>24,724,564</t>
  </si>
  <si>
    <t>29,190,331</t>
  </si>
  <si>
    <t>45 %</t>
  </si>
  <si>
    <t>85 %</t>
  </si>
  <si>
    <t>98.87 %</t>
  </si>
  <si>
    <t>96.47 %</t>
  </si>
  <si>
    <t>97.13 %</t>
  </si>
  <si>
    <t>96.04 %</t>
  </si>
  <si>
    <t>PERIODE FEBRUARI - MARET</t>
  </si>
  <si>
    <t>Syarif</t>
  </si>
  <si>
    <t>Muhammad Surya</t>
  </si>
  <si>
    <t>Mukhhammad surya</t>
  </si>
  <si>
    <t>Andreas Asmara</t>
  </si>
  <si>
    <t>Mukhhammad Surya</t>
  </si>
  <si>
    <t>Area Kerja Assembling NB &amp; Table</t>
  </si>
  <si>
    <t>Area kerja ENG Maintenance dan Elektrik</t>
  </si>
  <si>
    <t>Area bersih dari debu dan oli</t>
  </si>
  <si>
    <t>Dilakukan 5S sebelum karyawan pulang</t>
  </si>
  <si>
    <t>Sesuai dengan standard 5S</t>
  </si>
  <si>
    <t>R. Office QC tertata rapih dan Pembiasaan Jadwal Kebersihan dept. QC</t>
  </si>
  <si>
    <t>Otonomus Maintenance</t>
  </si>
  <si>
    <t>Penataan sandal dan sepatu yang berceceran menggunakan rak sepatu, hal ini mengimplementasikan 5S Seiton yaitu "penataan"</t>
  </si>
  <si>
    <t>Penyimpanan document yang masih digunakan di simpan di dalam box bindex</t>
  </si>
  <si>
    <t>Dengen menyimpan alat kerja secara tersusun rapi maka akan mempermudah di saat enggunaan kembali.</t>
  </si>
  <si>
    <t>Sudah sesuai standard</t>
  </si>
  <si>
    <t>1. Barang yang tidak diperlukan sudah di singkirkan.
2. Kondisi alat kebersiah tersedia dan dalam kondisi baik</t>
  </si>
  <si>
    <t>Tidak ada tetesan solar maupun soale berceceran</t>
  </si>
  <si>
    <t>Motor disusun dan diberi lebel</t>
  </si>
  <si>
    <t>Semua area kerja sudah dilakukan 5S</t>
  </si>
  <si>
    <t>Pelaksana Inspeksi</t>
  </si>
  <si>
    <t>Rata-Rata Score 5S</t>
  </si>
  <si>
    <t>Remark Score Akhir Inspeksi</t>
  </si>
  <si>
    <t>Indeks %</t>
  </si>
  <si>
    <t>Tindakan</t>
  </si>
  <si>
    <t>Keputusan Akhir</t>
  </si>
  <si>
    <t>AVG Score SEIRI</t>
  </si>
  <si>
    <t>AVG Score SEITON</t>
  </si>
  <si>
    <t>AVG Score SEISO</t>
  </si>
  <si>
    <t>AVG Score SEIKETSU</t>
  </si>
  <si>
    <t>AVG Score SHITSUKE</t>
  </si>
  <si>
    <t>CUKUP</t>
  </si>
  <si>
    <t>Perlu pengawasan rutin 2x dalam sebulan, atasan bersangkutan memotivasi minimal 4x dalam sebulan</t>
  </si>
  <si>
    <t>Eliminasi jika terdapat temuan, PIC area harus memberikan edukasi 5S, agar Pekerja lebih berusaha mentaati dan patuh akan aturan 5S</t>
  </si>
  <si>
    <t>Area kerja Kantor Produksi</t>
  </si>
  <si>
    <t>ASEP ZM</t>
  </si>
  <si>
    <t>BAIK</t>
  </si>
  <si>
    <t>Perlu pengawasan rutin 1x dalam sebulan, atasan bersangkutan memotivasi bawahan minimal 4x dalam sebulan, atasan dan bawahan berhak mendapat pujian</t>
  </si>
  <si>
    <t>PIC terus pantau pelaksanaan 5S, Karena Pekerja telah berusaha mentaati dan patuh akan aturan 5S</t>
  </si>
  <si>
    <t>MUKHHAMMAD SURYA</t>
  </si>
  <si>
    <t>Area kerja Admin SAP</t>
  </si>
  <si>
    <t>MUHAMMAD SURYA</t>
  </si>
  <si>
    <t>Area kerja Konstruksi Folding</t>
  </si>
  <si>
    <t>DENIBERI</t>
  </si>
  <si>
    <t>Area WWT</t>
  </si>
  <si>
    <t>Area kerja Gudang Raw Material C-PRO</t>
  </si>
  <si>
    <t>Area kerja Gudang Raw Material Woodline</t>
  </si>
  <si>
    <t>Kantor SCM</t>
  </si>
  <si>
    <t>Area Gudang B3</t>
  </si>
  <si>
    <t>ANGGA PUTRA</t>
  </si>
  <si>
    <t>Area Gudang FG &amp; Ekspedisi Industri (CIFG)</t>
  </si>
  <si>
    <t>Area Kerja WIP dan Kantor WIP Baros (CIWB)</t>
  </si>
  <si>
    <t>SYARIF</t>
  </si>
  <si>
    <t>RANGGA DWI A</t>
  </si>
  <si>
    <t>Kantor MSD</t>
  </si>
  <si>
    <t>MSD</t>
  </si>
  <si>
    <t>Kantor CMS &amp; Internal Audit</t>
  </si>
  <si>
    <t>CMS</t>
  </si>
  <si>
    <t>Area Server</t>
  </si>
  <si>
    <t>KURANG BAIK</t>
  </si>
  <si>
    <t>Perlu pengawasan rutin 4x dalam sebulan, Teguran pada atasan bersangkutan</t>
  </si>
  <si>
    <t>PIC area beserta karyawan di area tersebut lakukan tindakan korektif terkait 5S, eliminasi ketidaksesuaian yang ada, dan info ke penyidak untuk hasil tindakan korektif, dokumentasikan kegiatan dan foto sebagai bukti</t>
  </si>
  <si>
    <t>Area Kantor SAP</t>
  </si>
  <si>
    <t>Area Kantin</t>
  </si>
  <si>
    <t>FITRI NUZULIANTI</t>
  </si>
  <si>
    <t>SCORE PENILAIAN 5S</t>
  </si>
  <si>
    <t>MENGHILANKAN ATAU MERUSAK BARANG MILIK PERUSAHAAN</t>
  </si>
  <si>
    <t>Screensaver PC/Laptop</t>
  </si>
  <si>
    <t>Pelatihan PJT Alkes CDAKB</t>
  </si>
  <si>
    <t>Gakeslab Jabar</t>
  </si>
  <si>
    <t>PELATIHAN PJT ALKES CDAKB</t>
  </si>
  <si>
    <t>SUDIRMAN GRAND BALLROOM</t>
  </si>
  <si>
    <t>KEMENKES</t>
  </si>
  <si>
    <t>YA</t>
  </si>
  <si>
    <t>008/CSR/CINT/IV/2025</t>
  </si>
  <si>
    <t>YAYASAN HABITAT KEMANUSIAAN INDONESIA</t>
  </si>
  <si>
    <t>PARTISIPASI DANA</t>
  </si>
  <si>
    <t>009/CSR/CINT/IV/2025</t>
  </si>
  <si>
    <t>CSR KODIM</t>
  </si>
  <si>
    <t>BANTUAN KEMANUSIAAN DI MYANMAR</t>
  </si>
  <si>
    <t>KEGIATAN CSR YANG BERKOLABOORAASI DENGAN TRISULA GROUP DALAM PROYEK PEMBANGUNAN RUMAH LAYAK HUNI PERMANEN</t>
  </si>
  <si>
    <t>berkurang</t>
  </si>
  <si>
    <t>Bulan  : April</t>
  </si>
  <si>
    <t>Bulan April 2025</t>
  </si>
  <si>
    <t>13:25 WIB</t>
  </si>
  <si>
    <t>M. Sofyan Umar</t>
  </si>
  <si>
    <t xml:space="preserve">&lt;3.4 </t>
  </si>
  <si>
    <t>&lt;0.0065</t>
  </si>
  <si>
    <t>&lt;0.0072</t>
  </si>
  <si>
    <t>UKURAN TERLALU BESAR</t>
  </si>
  <si>
    <t>WAJIB PAKAI/TUKAR UKURAN</t>
  </si>
  <si>
    <t>Bulan April</t>
  </si>
  <si>
    <t>Laporan LKPM Periode Februari   2025</t>
  </si>
  <si>
    <t>Pembahasan atas revisi rincian teknis Emisi</t>
  </si>
  <si>
    <t xml:space="preserve">Pemberkasan dan Pembahasan Pembuatan Dokumen ANDALALIN </t>
  </si>
  <si>
    <t xml:space="preserve">Pemberkasan dan Pembuatan draft skenario RUPS dan dokumen yang berkaitan dengan RUPS </t>
  </si>
  <si>
    <t>Finalisasi Perjanjian Penggunaan Sarana Produksi dan Perjanjian Jual Beli</t>
  </si>
  <si>
    <t>Pemberkasan dan Persetujuan rangkap jabatan TKA an Kazuhiko Aminaka</t>
  </si>
  <si>
    <t>REALISASI LEGAL APRIL 2025</t>
  </si>
  <si>
    <t>2025-04-30 12:17:10</t>
  </si>
  <si>
    <t>2025-04-14 08:39:05</t>
  </si>
  <si>
    <t>2025-04-10 14:02:43</t>
  </si>
  <si>
    <t>Simplifikasi materiial plate dengan menurunkan tingkat ketebalan plate yang di gunakan</t>
  </si>
  <si>
    <t>Pembuatan Conveyor Hasil Laser Cutting Pipe Untuk Mengurangi Resiko Cacat Bahan</t>
  </si>
  <si>
    <t>Perancangan Desain Rotary Welding Jig Main Frame &amp;amp; Lower Frame untuk memudahkan proses Pengelasan</t>
  </si>
  <si>
    <t>- RIMA BUDIARTI</t>
  </si>
  <si>
    <t>- RUBY KAUKABIT TA'LIEM- IMAM MUALANA CAHYADI- KIKI MUSLIHAT- RAMADAN SADIKIN- ANDRI SOPIAN- IRWAN IRMAWAN- YOGI FIRMANSYAH- DADAN RAKHMAT SAMUWADRIA- AYUB MULYO WIDODO- GUNAWAN INDRIANTO- OTONG TAHYA</t>
  </si>
  <si>
    <t>PERIODE FEBRUARI - APRIL</t>
  </si>
  <si>
    <t>Riswanto</t>
  </si>
  <si>
    <t>Raka Putri</t>
  </si>
  <si>
    <t>Aldy</t>
  </si>
  <si>
    <t>Taufik Muharamsyah</t>
  </si>
  <si>
    <t>Dewi</t>
  </si>
  <si>
    <t>Ligia</t>
  </si>
  <si>
    <t>Marketing</t>
  </si>
  <si>
    <t>Area E-Catalogue</t>
  </si>
  <si>
    <t>Area Brand &amp; Market Research</t>
  </si>
  <si>
    <t>Area kerja Marketing &amp; Kantor Marketing</t>
  </si>
  <si>
    <t>Area E-Commerce</t>
  </si>
  <si>
    <t>Pemilahan berdasarkan jenis</t>
  </si>
  <si>
    <t>gudang oli dan greas</t>
  </si>
  <si>
    <t>Dilakukan 5S sebelum pulang kerja</t>
  </si>
  <si>
    <t>Lokasi penyimpanan formulir</t>
  </si>
  <si>
    <t>Penadaan jelas dan informasi mudah di dapat</t>
  </si>
  <si>
    <t>Meja kerja dengan kondisi rapih</t>
  </si>
  <si>
    <t>Penataan kabel yang tidak terlihat serta jenis barang yang ada di atas meja disesuaikan dengan fungsi pekerjaan.</t>
  </si>
  <si>
    <t>Ruangan kerja rapih dan bersih sesuai implementasi 5S.</t>
  </si>
  <si>
    <t>Meja kerja sudah menerapkan 5S yang baik</t>
  </si>
  <si>
    <t>Deni Beri</t>
  </si>
  <si>
    <t>Kondisi tps kotor</t>
  </si>
  <si>
    <t>Ceceran oli dari pipa belum ada tempat penampungan</t>
  </si>
  <si>
    <t>Dibersihkan, sosialisasi ulang terkait jadwal kebersihan</t>
  </si>
  <si>
    <t>Menunggu pembuatan dari Eng F002 sudah dibuat dan diserahkan ke bagian MSD</t>
  </si>
  <si>
    <t>Ruang kerja Dir. PRD</t>
  </si>
  <si>
    <t>Ruang kerja Dir. Administrasi</t>
  </si>
  <si>
    <t>Ruang kerja Dir. Sales &amp; Marketing</t>
  </si>
  <si>
    <t>Ruang kerja Dir. Utama</t>
  </si>
  <si>
    <t>Ruang kerja Secretary dan rapat</t>
  </si>
  <si>
    <t>Ruang kantor R &amp; D</t>
  </si>
  <si>
    <t>Ruang Workshop R &amp; D</t>
  </si>
  <si>
    <t>Ruang Gudang R &amp; D</t>
  </si>
  <si>
    <t>Area Kantor Finance &amp; Akunting</t>
  </si>
  <si>
    <t>Area Kerja dan Ruang Pengemudi</t>
  </si>
  <si>
    <t>Area Kantor dan Ruang Keamanan</t>
  </si>
  <si>
    <t>Area Loker Pria &amp; Wanita</t>
  </si>
  <si>
    <t>SANGAT BAIK</t>
  </si>
  <si>
    <t>Perlu pengawasan rutin 1x dalam sebulan, atasan dan bawahan berhak mendapat pujian dan penghargaan sesuai kebijakan perusahaan</t>
  </si>
  <si>
    <t>Area patut menjadi percontohan, Berikan pujian oleh penyidak, dan terus pertahankan, Karena Pekerja telah maksimal mentaati dan patuh akan aturan 5S</t>
  </si>
  <si>
    <t>Utama</t>
  </si>
  <si>
    <t>Secretary</t>
  </si>
  <si>
    <t>R &amp; D</t>
  </si>
  <si>
    <t>FIACO</t>
  </si>
  <si>
    <t>TARGET POINT KMS PER INDIVIDU</t>
  </si>
  <si>
    <t>2000 POINT</t>
  </si>
  <si>
    <t>PERSENTASE KETERCAPAIAN 2025</t>
  </si>
  <si>
    <t>Karyawan Achieve</t>
  </si>
  <si>
    <t>Karyawan Belum Achieve</t>
  </si>
  <si>
    <t xml:space="preserve">Pengurusan Izin Sumur SB I, dan pemutakhiran data </t>
  </si>
  <si>
    <t>Pemberkasan PTSL Kepemilikan Lahan Chitose 3.000m2</t>
  </si>
  <si>
    <t>Pemberkasan RPTKA an Kazuhiko Aminaka pada CCI</t>
  </si>
  <si>
    <t xml:space="preserve">verifikasi Penerbitan NIB Cabang Adminsitrasi Chitose Baros </t>
  </si>
  <si>
    <t>HUI</t>
  </si>
  <si>
    <t>Periode : 1 - 30  April 2025</t>
  </si>
  <si>
    <t>25,357,619</t>
  </si>
  <si>
    <t>7,556,301</t>
  </si>
  <si>
    <t>90 %</t>
  </si>
  <si>
    <t>34,754,886</t>
  </si>
  <si>
    <t>22,887,178</t>
  </si>
  <si>
    <t>77 %</t>
  </si>
  <si>
    <t>152 %</t>
  </si>
  <si>
    <t>1,114</t>
  </si>
  <si>
    <t>67,668,806</t>
  </si>
  <si>
    <t>31,270,984</t>
  </si>
  <si>
    <t>109 %</t>
  </si>
  <si>
    <t>216 %</t>
  </si>
  <si>
    <t>KEMENKES/GAKESLAB</t>
  </si>
  <si>
    <t>79.74 %</t>
  </si>
  <si>
    <t>99.87%</t>
  </si>
  <si>
    <t>99.62%</t>
  </si>
  <si>
    <t>96.41 %</t>
  </si>
  <si>
    <t>96.67%</t>
  </si>
  <si>
    <t>98.82%</t>
  </si>
  <si>
    <t>96.49 %</t>
  </si>
  <si>
    <t>96.45 %</t>
  </si>
  <si>
    <t>KETERCAPAIAN DEPARTEMEN</t>
  </si>
  <si>
    <t>KMS (Magenta)</t>
  </si>
  <si>
    <t xml:space="preserve">Pelatihan Awareness ISO 9001:2015, ISO 14001:2015 &amp; ISO 45001:2018 dan Internal Audit based on ISO 19011:2018 </t>
  </si>
  <si>
    <t>SINTEGRAL/ZULKIFLI</t>
  </si>
  <si>
    <t>3 Hari 14-16 Mei</t>
  </si>
  <si>
    <t>AUDIT, ANALYST, ISO</t>
  </si>
  <si>
    <t>PELATIHAN AWARENESS ISO &amp; INTERNAL AUDIT</t>
  </si>
  <si>
    <t>SINTEGRAL</t>
  </si>
  <si>
    <t>ZULKIFLI NASUTION</t>
  </si>
  <si>
    <t>5S, Continuous Improvement</t>
  </si>
  <si>
    <t>Audit, Analyst, ISO</t>
  </si>
  <si>
    <t>Perawatan Mesin</t>
  </si>
  <si>
    <t>Sosialisasi CDAKB &amp; CPAKB</t>
  </si>
  <si>
    <t>SOSIALISASI CDAKB &amp; CPAKB</t>
  </si>
  <si>
    <t>Implementasi dan Sosialisasi 5S Dept. Produksi</t>
  </si>
  <si>
    <t>IMPLEMENTASI DAN SOSIALISASI 5S DEPT. PRODUKSI</t>
  </si>
  <si>
    <t>5S, CONTINUOUS IMPROVEMENT</t>
  </si>
  <si>
    <t>HCGA &amp; MSD</t>
  </si>
  <si>
    <t>Sosialisasi SOP &amp; Jobdesc Warehouse</t>
  </si>
  <si>
    <t>SOP,Teknis</t>
  </si>
  <si>
    <t>SOSIALISASI SOP DAN JOBDESC WAREHOUSE</t>
  </si>
  <si>
    <t>SOSIALISASI  KAD DAN PERUMUSAN STANDAR KEBERTERIMAAN</t>
  </si>
  <si>
    <t>TEKNIS, SOP</t>
  </si>
  <si>
    <t>R. AUDITORIUM</t>
  </si>
  <si>
    <t>SALES DISTRIBUTION</t>
  </si>
  <si>
    <t>R. MEETING BAROS</t>
  </si>
  <si>
    <t>SALES MARKETING ADM</t>
  </si>
  <si>
    <t>Sosialisasi KAD dan Perumusan Standar Keberterimaan</t>
  </si>
  <si>
    <t>Implementasi dan Sosialisasi 5S Produksi</t>
  </si>
  <si>
    <t>Bulan Mei 2025</t>
  </si>
  <si>
    <t>Ahnaf Zaki R</t>
  </si>
  <si>
    <t>&lt;0.0067</t>
  </si>
  <si>
    <t>Bulan  : Mei</t>
  </si>
  <si>
    <t>Bulan Mei</t>
  </si>
  <si>
    <t>POIN Mei</t>
  </si>
  <si>
    <r>
      <t xml:space="preserve">UPDATE PENCAPAIAN KMS 2000 POINT :
</t>
    </r>
    <r>
      <rPr>
        <b/>
        <sz val="48"/>
        <color theme="1"/>
        <rFont val="Calibri"/>
        <family val="2"/>
        <scheme val="minor"/>
      </rPr>
      <t>73 ORANG</t>
    </r>
  </si>
  <si>
    <t>F. 20 KARYAWAN DENGAN POINT KMS TERTINGGI PER MEI 2025</t>
  </si>
  <si>
    <t>Total Access Mei</t>
  </si>
  <si>
    <t>Poin Mei</t>
  </si>
  <si>
    <t>Average of Total Access Mei</t>
  </si>
  <si>
    <t>Average of Poin Mei</t>
  </si>
  <si>
    <t>E. TOTAL AKSES KETERLIBATAN KMS KARYAWAN PER-DEPARTEMEN PER MEI 2025</t>
  </si>
  <si>
    <t>D. PERFORMA POIN RATA-RATA KMS KARYAWAN PER DEPARTEMEN JAN - MEI 2025</t>
  </si>
  <si>
    <t>C. PERFORMA AKSES RATA-RATA KMS KARYAWAN PER DEPARTEMEN JAN - MEI 2025</t>
  </si>
  <si>
    <t>B. KETERCAPAIAN DEPARTEMEN MENCAPAI 2000 POIN JAN - MEI 2025</t>
  </si>
  <si>
    <t>Total Bagian B.1.1 FINANCE &amp;amp; ACCOUNTING CONTROLLER (S)</t>
  </si>
  <si>
    <t>Total Bagian B.1.302 ACCOUNTING &amp;amp; CONTROLLER</t>
  </si>
  <si>
    <t>Total Bagian B.4.1 HC &amp;amp; GA (S)</t>
  </si>
  <si>
    <t>Total Bagian B.4.5 LEGAL &amp;amp; INDUSTRIAL RELATION</t>
  </si>
  <si>
    <t>Total Bagian B.4.7 PU &amp;amp; BUILDING MAINTENANCE</t>
  </si>
  <si>
    <t>Total Department 1. ADMINISTRASI &amp;amp; KEUANGAN</t>
  </si>
  <si>
    <t>Total Bagian C.0.0 SALES &amp;amp; MARKETING (D)</t>
  </si>
  <si>
    <t>Total Bagian C.1.1 SALES &amp;amp; MARKETING ADM (S)</t>
  </si>
  <si>
    <t>Total Bagian C.1.2 SALES &amp;amp; MARKETING ADM</t>
  </si>
  <si>
    <t>Total Bagian C.2.1 SALES &amp;amp; DISTRIBUTION (S)</t>
  </si>
  <si>
    <t>Total Bagian C.2.302 WAREHOUSE &amp;amp; EXPEDITION</t>
  </si>
  <si>
    <t>Total Bagian C.4.1 GLOBAL SOURCING &amp;amp; NSB (S)</t>
  </si>
  <si>
    <t>Total Bagian C.4.2 GLOBAL SOURCING &amp;amp; NSB</t>
  </si>
  <si>
    <t>Total Department 2. SALES &amp;amp; MARKETING</t>
  </si>
  <si>
    <t>Total Bagian C.5.1 BUSINESS &amp;amp; DEVELOPMENT (S)</t>
  </si>
  <si>
    <t>Total Bagian C.5.2 BUSINESS &amp;amp; DEVELOPMENT</t>
  </si>
  <si>
    <t>Total Department 3. BUSINESS DEVELOPMENT</t>
  </si>
  <si>
    <t>Total Bagian D.1.105 KONSTRUKSI FOLDING</t>
  </si>
  <si>
    <t>Total Bagian D.1.106 KONSTRUKSI MULTI BENDING</t>
  </si>
  <si>
    <t>Total Bagian D.1.107 KONSTRUKSI MULTY WELDING</t>
  </si>
  <si>
    <t>Total Bagian D.1.108 CAT</t>
  </si>
  <si>
    <t>Total Bagian D.1.109 CHROME</t>
  </si>
  <si>
    <t>Total Bagian D.1.2 NURSING BED &amp;amp; PROJECT (S)</t>
  </si>
  <si>
    <t>Total Bagian D.1.201 NURSING BED</t>
  </si>
  <si>
    <t>Total Bagian D.1.203 ASSEMBLING BED &amp;amp; TABLE</t>
  </si>
  <si>
    <t>Total Bagian D.1.204 KONSTRUKSI BED &amp;amp; TABLE</t>
  </si>
  <si>
    <t>Total Bagian D.2.3 ENG SUPPORT</t>
  </si>
  <si>
    <t>Total Bagian D.3.202 ADMIN MO &amp;amp; SAP</t>
  </si>
  <si>
    <t>Total Bagian D.6.1 R &amp;amp; D (S)</t>
  </si>
  <si>
    <t>Periode : 1 - 28  Mei 2025</t>
  </si>
  <si>
    <t>12,115,899</t>
  </si>
  <si>
    <t>7,532,760</t>
  </si>
  <si>
    <t>42 %</t>
  </si>
  <si>
    <t>50 %</t>
  </si>
  <si>
    <t>21,753,493</t>
  </si>
  <si>
    <t>21,571,471</t>
  </si>
  <si>
    <t>101 %</t>
  </si>
  <si>
    <t>41,402,152</t>
  </si>
  <si>
    <t>29,955,277</t>
  </si>
  <si>
    <t>68 %</t>
  </si>
  <si>
    <t>138 %</t>
  </si>
  <si>
    <t>REALISASI LEGAL MEI 2025</t>
  </si>
  <si>
    <t>Laporan LKPM Periode November 2024</t>
  </si>
  <si>
    <t>Pemberkasan persyaratan Penerbitan KBLI 46691</t>
  </si>
  <si>
    <t>Perancangan Kontrak sarana prasarana mesin cutting</t>
  </si>
  <si>
    <t>Perancangan Kontrak / Perjanjian Distributor</t>
  </si>
  <si>
    <t xml:space="preserve">Pemberkasan Perizinan Alat Kesehatan (Nursing Bed) Revisi </t>
  </si>
  <si>
    <t>Pemenuhan Persyaratan Alat Kesehatan pada CPAKB</t>
  </si>
  <si>
    <t>dalam proses</t>
  </si>
  <si>
    <t>laporan Realisasi Industri Siinas Periode November 2024</t>
  </si>
  <si>
    <t>Verifikasi Pembahasan Rincian teknis dan Persetujuan Lingkungan</t>
  </si>
  <si>
    <t>14 Mei 25</t>
  </si>
  <si>
    <t>15 Mei 25</t>
  </si>
  <si>
    <t>Hilang</t>
  </si>
  <si>
    <t>16 Mei 25</t>
  </si>
  <si>
    <t>Mei</t>
  </si>
  <si>
    <t>KONSTRUKSI BED &amp; TABLE</t>
  </si>
  <si>
    <t>WAJIB DIGUNAKAN</t>
  </si>
  <si>
    <t>FITRI NUZULIANTI NUR ENDANG, TOMMY WIJAYANTO SISWANTO</t>
  </si>
  <si>
    <t>TIDAK MEMAKAI</t>
  </si>
  <si>
    <t>WAJIN UNTUK DI PAKAI</t>
  </si>
  <si>
    <t>KEBESARAN UKURAN SEPATU</t>
  </si>
  <si>
    <t>PERUBAHAN MODEL SEPATU</t>
  </si>
  <si>
    <t>SEPATU DI CHITOSE INDUSTRI</t>
  </si>
  <si>
    <t>DUTA MUHAMAD CHALIk</t>
  </si>
  <si>
    <t>D.1.107 KONSTRUKSI MULTY WELDING</t>
  </si>
  <si>
    <t>C.3.3 BRAND AND MARKET RESEARCH</t>
  </si>
  <si>
    <t>Area Loading DC Baros</t>
  </si>
  <si>
    <t>Kontruksi Welding</t>
  </si>
  <si>
    <t>Luka pada Dada</t>
  </si>
  <si>
    <t>Mata</t>
  </si>
  <si>
    <t>07 Mei 2025</t>
  </si>
  <si>
    <t>08 Mei 2025</t>
  </si>
  <si>
    <t>20 Mei 2025</t>
  </si>
  <si>
    <t>21 Mei 2025</t>
  </si>
  <si>
    <t>Ketika Sedang Penyetingan Mesin Las, Mata Terkena Asap Las Sehingga Menyebabkan Kedua Mata Terkena Debu Dan Mengakibatkan Mata Merah Dan Perih</t>
  </si>
  <si>
    <t>Ketika sedang berjalan mebawa surat jalan untuk diberikan ke supir saat menuruni tangga sdr pradipta terjatuh dan mengakibatkan luka dalam di bagian dada dan bahu</t>
  </si>
  <si>
    <t>010A/CSR/CINT/V/2025</t>
  </si>
  <si>
    <t>KEPALA DINAS PENDIDIKAN KOTA BANDUNG</t>
  </si>
  <si>
    <t>CSR KALI INI MERUPAKAN BENTUK TANGUNG JAWAB PT CHITOSE INTERNASIONAL TBK TERHADAP PENDIDIKAN DI JAWA BARAT YANG MANA KEGIATAN INI BERKOLABORASI DENGAN DINAS PENDIDIKAN PROVINSI JABAR</t>
  </si>
  <si>
    <t>MANABU AH-01 NEW (FRONT BOARD) + SABLON 30 PCS</t>
  </si>
  <si>
    <t>MANABU AH-01 L CHAIR 30 PCS</t>
  </si>
  <si>
    <t>HANAKO S P GOLD BLACK D7 1 PCS</t>
  </si>
  <si>
    <t>CHIBA SW 1830 LIGHT GREY 1 PCS</t>
  </si>
  <si>
    <t>KUMI FD 1270 SINGLE DRAWER P BLACK PSO 1 PCS</t>
  </si>
  <si>
    <t>010B/CSR/CINT/V/2025</t>
  </si>
  <si>
    <t>KEPALA DINAS PENDIDIKAN KOTA TASIKMALAYA</t>
  </si>
  <si>
    <t>010C/CSR/CINT/V/2025</t>
  </si>
  <si>
    <t>KEPALA DINAS PENDIDIKAN PROVINSI JAWA BARAT</t>
  </si>
  <si>
    <t>012/CSR/CINT/VI/2025</t>
  </si>
  <si>
    <t>SDN 40/VI KOTA JAMBI</t>
  </si>
  <si>
    <t xml:space="preserve">CSR KALI INI MERUPAKAN BENTUK TANGUNG JAWAB PT CHITOSE INTERNASIONAL TBK TERHADAP SOSIAL DAN LINGKUNGAN </t>
  </si>
  <si>
    <t>CHIBA SW 1830 LIGHT GREY</t>
  </si>
  <si>
    <t>KUMI FD BLACK DARK BROWN OAK</t>
  </si>
  <si>
    <t>HANAKO S P GOLD  BLACK D7</t>
  </si>
  <si>
    <t>MANABU AH CHAIR</t>
  </si>
  <si>
    <t>MANABU AH 01 NEW (FRONT BOARD) + SABLON</t>
  </si>
  <si>
    <t>Penyediaan Baki Penampungan Ceceran Oli di Area Rak Pipa &amp;amp; Auto Loader Mesin Laser Cutting</t>
  </si>
  <si>
    <t>COST DOWN DAN KETEPATAN WAKTU KEDATANGAN SARUNG TANGAN KATUN</t>
  </si>
  <si>
    <t>COST REDUCTION</t>
  </si>
  <si>
    <t>2025-05-14 09:03:30</t>
  </si>
  <si>
    <t>2025-05-13 15:53:34</t>
  </si>
  <si>
    <t>- B.2 PURCHASING</t>
  </si>
  <si>
    <t>- DADAN RAKHMAT SAMUWADRIA- AYUB MULYO WIDODO- GATRIA GANJAR ROCHMANO- GUNAWAN INDRIANTO- OTONG TAHYA</t>
  </si>
  <si>
    <t>- INDRI RAMADIANSYAH</t>
  </si>
  <si>
    <t>PERIODE FEBRUARI - MEI</t>
  </si>
  <si>
    <t>Yuwan Radiman</t>
  </si>
  <si>
    <t>kekurangan box untuk kirim hasil potong</t>
  </si>
  <si>
    <t>Barang tersimpan sesuai dengan yg telah ditentukan.</t>
  </si>
  <si>
    <t>Lantai bersih,peralatan kerja di simpan pada tempatnya tdk berserakan dimeja kerja</t>
  </si>
  <si>
    <t>Dilakukan pemilahan kertas yg terpakai dan sudah tidak terpakai</t>
  </si>
  <si>
    <t>5S sebelum pulang kerja.</t>
  </si>
  <si>
    <t>Area tersebut seharusnya digunakan utk menyimpan roda pelayanan komponen ke assembling namun terpakai utk menyimpan komponen pengiriman dari Chitose industri</t>
  </si>
  <si>
    <t>Sebagian Area Asembling Masih di pinjam untuk penyimpanan barang FG oleh marketing/expedisi jd tdk bs max untuk kegiatan 5 S di area
tsb</t>
  </si>
  <si>
    <t>Belum ada tempat penyimpanan Khusus APD beserta keterangannya'</t>
  </si>
  <si>
    <t>Sesuai dengan penjadwalan ENG</t>
  </si>
  <si>
    <t>Akan segera dirapihkan, tgl 20 Mei 2025.</t>
  </si>
  <si>
    <t>Sampai waktu yg tdk bisa di tentukan</t>
  </si>
  <si>
    <t>Menunggu dari ENG</t>
  </si>
  <si>
    <t>Penyimpanan Pipa sisa Potong tidak bisa di atur / dirapikan dengan baik
terkendala Roda yang ada dilaser potong pipa dipakai untuk kirim Pipa hasil potong
dan lama kembali
penyebab tidak adanya box khusus untuk kirim pipa hasil potong</t>
  </si>
  <si>
    <t>Area Kantor Purchasing</t>
  </si>
  <si>
    <t>Area Kerja dan Ruang PU</t>
  </si>
  <si>
    <t>PCH</t>
  </si>
  <si>
    <t>62.74%</t>
  </si>
  <si>
    <t>77.64%</t>
  </si>
  <si>
    <t>77.64 %</t>
  </si>
  <si>
    <t>99.99%</t>
  </si>
  <si>
    <t>97.82%</t>
  </si>
  <si>
    <t>98.04%</t>
  </si>
  <si>
    <t>99.15%</t>
  </si>
  <si>
    <t>96.98%</t>
  </si>
  <si>
    <t>99.10%</t>
  </si>
  <si>
    <t>99.66%</t>
  </si>
  <si>
    <t>82.10%</t>
  </si>
  <si>
    <t>97.77%</t>
  </si>
  <si>
    <t>97.77 %</t>
  </si>
  <si>
    <t>99.93%</t>
  </si>
  <si>
    <t>91.30%</t>
  </si>
  <si>
    <t>93.72%</t>
  </si>
  <si>
    <t>96.04%</t>
  </si>
  <si>
    <t>95.11%</t>
  </si>
  <si>
    <t>93.21%</t>
  </si>
  <si>
    <t>92.22%</t>
  </si>
  <si>
    <t>98.79%</t>
  </si>
  <si>
    <t>80.74%</t>
  </si>
  <si>
    <t>94.89%</t>
  </si>
  <si>
    <t>94.78%</t>
  </si>
  <si>
    <t>99.79%</t>
  </si>
  <si>
    <t>99.86%</t>
  </si>
  <si>
    <t>95.10 %</t>
  </si>
  <si>
    <t>97.97%</t>
  </si>
  <si>
    <t>97.53%</t>
  </si>
  <si>
    <t>97.39%</t>
  </si>
  <si>
    <t>95.46%</t>
  </si>
  <si>
    <t>88.14%</t>
  </si>
  <si>
    <t>99.08%</t>
  </si>
  <si>
    <t>96.24%</t>
  </si>
  <si>
    <t>98.53%</t>
  </si>
  <si>
    <t>97.05%</t>
  </si>
  <si>
    <t>97.51%</t>
  </si>
  <si>
    <t>97.55%</t>
  </si>
  <si>
    <t>96.53%</t>
  </si>
  <si>
    <t>92.20%</t>
  </si>
  <si>
    <t>99.58%</t>
  </si>
  <si>
    <t>85.71%</t>
  </si>
  <si>
    <t>99.68%</t>
  </si>
  <si>
    <t>84.76%</t>
  </si>
  <si>
    <t>98.64%</t>
  </si>
  <si>
    <t>99.48%</t>
  </si>
  <si>
    <t>98.14%</t>
  </si>
  <si>
    <t>97.49%</t>
  </si>
  <si>
    <t>98.12%</t>
  </si>
  <si>
    <t>99.30%</t>
  </si>
  <si>
    <t>99.89%</t>
  </si>
  <si>
    <t>96.67 %</t>
  </si>
  <si>
    <t>9+A28:A31</t>
  </si>
  <si>
    <t>STAF TAX</t>
  </si>
  <si>
    <t>ALIA ANGGRAENI</t>
  </si>
  <si>
    <t>STAF CORSEC</t>
  </si>
  <si>
    <t>STAF SALES</t>
  </si>
  <si>
    <t>STAF PRODUCT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</si>
</sst>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h:mm:ss;@"/>
    <numFmt numFmtId="167" formatCode="0.000"/>
    <numFmt numFmtId="168" formatCode="[$-409]dd\-mmm\-yy;@"/>
    <numFmt numFmtId="169" formatCode="[$-409]d\-mmm\-yy;@"/>
    <numFmt numFmtId="170" formatCode="d\ mmmm\ yyyy"/>
    <numFmt numFmtId="171" formatCode="d\ mmm\ yyyy"/>
    <numFmt numFmtId="172" formatCode="0.0%"/>
    <numFmt numFmtId="173" formatCode="[$Rp-421]#,##0"/>
    <numFmt numFmtId="174" formatCode="#,##0.0"/>
    <numFmt numFmtId="175" formatCode="[$-421]dd\ mmmm\ yyyy;@"/>
    <numFmt numFmtId="176" formatCode="_(* #,##0_);_(* \(#,##0\);_(* &quot;-&quot;??_);_(@_)"/>
    <numFmt numFmtId="177" formatCode="[$-409]General"/>
    <numFmt numFmtId="178" formatCode="#,##0.00\ ;\-#,##0.00\ ;&quot; -&quot;00\ ;@\ "/>
    <numFmt numFmtId="179" formatCode="_([$Rp-421]* #,##0.00_);_([$Rp-421]* \(#,##0.00\);_([$Rp-421]* &quot;-&quot;??_);_(@_)"/>
    <numFmt numFmtId="180" formatCode="_ * #,##0.00_ ;_ * \-#,##0.00_ ;_ * &quot;-&quot;??_ ;_ @_ "/>
    <numFmt numFmtId="181" formatCode="_ * #,##0_ ;_ * \-#,##0_ ;_ * &quot;-&quot;_ ;_ @_ "/>
    <numFmt numFmtId="182" formatCode="_(* #,##0_);_(* \(#,##0\);_(* \-_);_(@_)"/>
    <numFmt numFmtId="183" formatCode="_(* #,##0.00_);_(* \(#,##0.00\);_(* \-??_);_(@_)"/>
    <numFmt numFmtId="184" formatCode="#,##0.00\ ;&quot; (&quot;#,##0.00\);&quot; -&quot;#\ ;@\ "/>
    <numFmt numFmtId="185" formatCode="_-* #,##0_-;\-* #,##0_-;_-* \-_-;_-@_-"/>
    <numFmt numFmtId="186" formatCode="_([$Rp-421]* #,##0_);_([$Rp-421]* \(#,##0\);_([$Rp-421]* &quot;-&quot;??_);_(@_)"/>
    <numFmt numFmtId="187" formatCode="dd/mm/yyyy;@"/>
    <numFmt numFmtId="188" formatCode="&quot;Rp&quot;#,##0"/>
    <numFmt numFmtId="189" formatCode="[$-409]d\-mmm\-yyyy;@"/>
    <numFmt numFmtId="190" formatCode="0.0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charset val="1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name val="Segoe UI"/>
      <family val="2"/>
    </font>
    <font>
      <b/>
      <sz val="10"/>
      <name val="Segoe UI"/>
      <family val="2"/>
    </font>
    <font>
      <sz val="10"/>
      <color theme="1"/>
      <name val="Arial"/>
      <family val="2"/>
    </font>
    <font>
      <i/>
      <sz val="11"/>
      <color rgb="FF7F7F7F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Mangal"/>
      <family val="1"/>
    </font>
    <font>
      <sz val="10"/>
      <color indexed="8"/>
      <name val="Arial1"/>
      <family val="2"/>
    </font>
    <font>
      <b/>
      <sz val="18"/>
      <color theme="3"/>
      <name val="Cambria"/>
      <family val="2"/>
      <scheme val="major"/>
    </font>
    <font>
      <sz val="10"/>
      <color rgb="FF000000"/>
      <name val="Calibri"/>
      <family val="2"/>
      <scheme val="minor"/>
    </font>
    <font>
      <b/>
      <sz val="14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indexed="8"/>
      <name val="Calibri"/>
      <family val="2"/>
      <charset val="1"/>
    </font>
    <font>
      <sz val="10"/>
      <name val="Comic Sans MS"/>
      <family val="4"/>
    </font>
    <font>
      <b/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4"/>
      <name val="Calibri"/>
      <family val="2"/>
      <scheme val="minor"/>
    </font>
    <font>
      <vertAlign val="superscript"/>
      <sz val="10"/>
      <name val="Segoe UI"/>
      <family val="2"/>
    </font>
    <font>
      <b/>
      <sz val="11"/>
      <name val="Calibri"/>
      <family val="2"/>
    </font>
    <font>
      <b/>
      <sz val="10"/>
      <color theme="1"/>
      <name val="Arial"/>
      <family val="2"/>
    </font>
    <font>
      <sz val="11"/>
      <color indexed="1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0"/>
      <name val="Calibri"/>
      <family val="2"/>
    </font>
    <font>
      <sz val="10"/>
      <color rgb="FFED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Roboto"/>
    </font>
    <font>
      <sz val="11"/>
      <color theme="1"/>
      <name val="Roboto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73879C"/>
      <name val="Roboto"/>
    </font>
    <font>
      <sz val="11"/>
      <name val="Segoe UI"/>
      <family val="2"/>
    </font>
    <font>
      <sz val="11"/>
      <color indexed="10"/>
      <name val="Segoe UI"/>
      <family val="2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0"/>
      <color rgb="FFFFFFFF"/>
      <name val="Oswald"/>
    </font>
    <font>
      <b/>
      <u/>
      <sz val="24"/>
      <color theme="1"/>
      <name val="Oswald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indexed="8"/>
      <name val="Calibri"/>
      <family val="2"/>
      <charset val="1"/>
    </font>
    <font>
      <sz val="10"/>
      <color indexed="8"/>
      <name val="Calibri"/>
      <family val="2"/>
    </font>
    <font>
      <sz val="10"/>
      <color rgb="FFC00000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0"/>
      <color theme="1"/>
      <name val="Oswald"/>
    </font>
    <font>
      <b/>
      <sz val="20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4"/>
      <color rgb="FF001D35"/>
      <name val="Courier New"/>
      <family val="3"/>
    </font>
  </fonts>
  <fills count="5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9D9DF9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51"/>
        <bgColor indexed="52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rgb="FF388600"/>
        <bgColor indexed="64"/>
      </patternFill>
    </fill>
    <fill>
      <patternFill patternType="solid">
        <fgColor rgb="FFCCCCCC"/>
        <bgColor indexed="64"/>
      </patternFill>
    </fill>
  </fills>
  <borders count="1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79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5" fillId="0" borderId="0"/>
    <xf numFmtId="0" fontId="1" fillId="0" borderId="0"/>
    <xf numFmtId="0" fontId="30" fillId="0" borderId="0"/>
    <xf numFmtId="0" fontId="5" fillId="0" borderId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5" fillId="0" borderId="0"/>
    <xf numFmtId="0" fontId="42" fillId="0" borderId="0"/>
    <xf numFmtId="0" fontId="44" fillId="0" borderId="0"/>
    <xf numFmtId="0" fontId="24" fillId="0" borderId="0"/>
    <xf numFmtId="165" fontId="1" fillId="0" borderId="0" applyFont="0" applyFill="0" applyBorder="0" applyAlignment="0" applyProtection="0"/>
    <xf numFmtId="0" fontId="6" fillId="0" borderId="0" applyFill="0" applyProtection="0"/>
    <xf numFmtId="177" fontId="4" fillId="0" borderId="0"/>
    <xf numFmtId="0" fontId="56" fillId="0" borderId="0">
      <alignment vertical="center"/>
    </xf>
    <xf numFmtId="0" fontId="1" fillId="17" borderId="0" applyNumberFormat="0" applyBorder="0" applyAlignment="0" applyProtection="0"/>
    <xf numFmtId="0" fontId="1" fillId="40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24" borderId="0" applyNumberFormat="0" applyBorder="0" applyAlignment="0" applyProtection="0"/>
    <xf numFmtId="0" fontId="1" fillId="7" borderId="0" applyNumberFormat="0" applyBorder="0" applyAlignment="0" applyProtection="0"/>
    <xf numFmtId="0" fontId="1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55" fillId="39" borderId="0" applyNumberFormat="0" applyBorder="0" applyAlignment="0" applyProtection="0"/>
    <xf numFmtId="0" fontId="55" fillId="41" borderId="0" applyNumberFormat="0" applyBorder="0" applyAlignment="0" applyProtection="0"/>
    <xf numFmtId="0" fontId="55" fillId="18" borderId="0" applyNumberFormat="0" applyBorder="0" applyAlignment="0" applyProtection="0"/>
    <xf numFmtId="0" fontId="55" fillId="43" borderId="0" applyNumberFormat="0" applyBorder="0" applyAlignment="0" applyProtection="0"/>
    <xf numFmtId="0" fontId="55" fillId="44" borderId="0" applyNumberFormat="0" applyBorder="0" applyAlignment="0" applyProtection="0"/>
    <xf numFmtId="0" fontId="55" fillId="45" borderId="0" applyNumberFormat="0" applyBorder="0" applyAlignment="0" applyProtection="0"/>
    <xf numFmtId="0" fontId="55" fillId="25" borderId="0" applyNumberFormat="0" applyBorder="0" applyAlignment="0" applyProtection="0"/>
    <xf numFmtId="0" fontId="55" fillId="35" borderId="0" applyNumberFormat="0" applyBorder="0" applyAlignment="0" applyProtection="0"/>
    <xf numFmtId="0" fontId="55" fillId="10" borderId="0" applyNumberFormat="0" applyBorder="0" applyAlignment="0" applyProtection="0"/>
    <xf numFmtId="0" fontId="55" fillId="37" borderId="0" applyNumberFormat="0" applyBorder="0" applyAlignment="0" applyProtection="0"/>
    <xf numFmtId="0" fontId="55" fillId="9" borderId="0" applyNumberFormat="0" applyBorder="0" applyAlignment="0" applyProtection="0"/>
    <xf numFmtId="0" fontId="55" fillId="8" borderId="0" applyNumberFormat="0" applyBorder="0" applyAlignment="0" applyProtection="0"/>
    <xf numFmtId="0" fontId="50" fillId="32" borderId="0" applyNumberFormat="0" applyBorder="0" applyAlignment="0" applyProtection="0"/>
    <xf numFmtId="0" fontId="53" fillId="29" borderId="33" applyNumberFormat="0" applyAlignment="0" applyProtection="0"/>
    <xf numFmtId="0" fontId="35" fillId="30" borderId="36" applyNumberFormat="0" applyAlignment="0" applyProtection="0"/>
    <xf numFmtId="164" fontId="5" fillId="0" borderId="0" applyFill="0" applyBorder="0" applyAlignment="0" applyProtection="0"/>
    <xf numFmtId="164" fontId="7" fillId="0" borderId="0" applyFont="0" applyFill="0" applyBorder="0" applyAlignment="0" applyProtection="0"/>
    <xf numFmtId="178" fontId="58" fillId="0" borderId="0" applyBorder="0" applyProtection="0"/>
    <xf numFmtId="165" fontId="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9" fillId="31" borderId="0" applyNumberFormat="0" applyBorder="0" applyAlignment="0" applyProtection="0"/>
    <xf numFmtId="0" fontId="46" fillId="0" borderId="30" applyNumberFormat="0" applyFill="0" applyAlignment="0" applyProtection="0"/>
    <xf numFmtId="0" fontId="47" fillId="0" borderId="31" applyNumberFormat="0" applyFill="0" applyAlignment="0" applyProtection="0"/>
    <xf numFmtId="0" fontId="48" fillId="0" borderId="32" applyNumberFormat="0" applyFill="0" applyAlignment="0" applyProtection="0"/>
    <xf numFmtId="0" fontId="48" fillId="0" borderId="0" applyNumberFormat="0" applyFill="0" applyBorder="0" applyAlignment="0" applyProtection="0"/>
    <xf numFmtId="0" fontId="51" fillId="28" borderId="33" applyNumberFormat="0" applyAlignment="0" applyProtection="0"/>
    <xf numFmtId="0" fontId="54" fillId="0" borderId="35" applyNumberFormat="0" applyFill="0" applyAlignment="0" applyProtection="0"/>
    <xf numFmtId="0" fontId="57" fillId="3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 applyBorder="0" applyProtection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27" borderId="37" applyNumberFormat="0" applyFont="0" applyAlignment="0" applyProtection="0"/>
    <xf numFmtId="0" fontId="52" fillId="29" borderId="34" applyNumberFormat="0" applyAlignment="0" applyProtection="0"/>
    <xf numFmtId="0" fontId="60" fillId="0" borderId="0" applyNumberFormat="0" applyFill="0" applyBorder="0" applyAlignment="0" applyProtection="0"/>
    <xf numFmtId="0" fontId="11" fillId="0" borderId="38" applyNumberFormat="0" applyFill="0" applyAlignment="0" applyProtection="0"/>
    <xf numFmtId="0" fontId="10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61" fillId="0" borderId="0"/>
    <xf numFmtId="0" fontId="1" fillId="0" borderId="0">
      <alignment vertical="center"/>
    </xf>
    <xf numFmtId="183" fontId="5" fillId="0" borderId="0" applyBorder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2" fillId="0" borderId="0"/>
    <xf numFmtId="0" fontId="1" fillId="0" borderId="0"/>
    <xf numFmtId="183" fontId="5" fillId="0" borderId="0" applyFill="0" applyBorder="0" applyAlignment="0" applyProtection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83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5" fillId="0" borderId="0"/>
    <xf numFmtId="180" fontId="1" fillId="0" borderId="0" applyFont="0" applyFill="0" applyBorder="0" applyAlignment="0" applyProtection="0">
      <alignment vertical="center"/>
    </xf>
    <xf numFmtId="0" fontId="1" fillId="0" borderId="0"/>
    <xf numFmtId="0" fontId="6" fillId="0" borderId="0"/>
    <xf numFmtId="0" fontId="5" fillId="0" borderId="0"/>
    <xf numFmtId="0" fontId="1" fillId="0" borderId="0"/>
    <xf numFmtId="0" fontId="5" fillId="0" borderId="0"/>
    <xf numFmtId="185" fontId="6" fillId="0" borderId="0" applyFill="0" applyBorder="0" applyProtection="0"/>
    <xf numFmtId="183" fontId="5" fillId="0" borderId="0" applyFill="0" applyBorder="0" applyAlignment="0" applyProtection="0"/>
    <xf numFmtId="183" fontId="5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84" fontId="5" fillId="0" borderId="0" applyFill="0" applyBorder="0" applyAlignment="0" applyProtection="0"/>
    <xf numFmtId="165" fontId="1" fillId="0" borderId="0" applyFont="0" applyFill="0" applyBorder="0" applyAlignment="0" applyProtection="0"/>
    <xf numFmtId="9" fontId="67" fillId="0" borderId="0" applyFont="0" applyFill="0" applyBorder="0" applyAlignment="0" applyProtection="0"/>
    <xf numFmtId="183" fontId="5" fillId="0" borderId="0" applyFill="0" applyBorder="0" applyAlignment="0" applyProtection="0"/>
    <xf numFmtId="183" fontId="5" fillId="0" borderId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5" fillId="0" borderId="0" applyFill="0" applyBorder="0" applyAlignment="0" applyProtection="0"/>
    <xf numFmtId="184" fontId="5" fillId="0" borderId="0" applyBorder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7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83" fontId="6" fillId="0" borderId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5" fillId="0" borderId="0"/>
    <xf numFmtId="182" fontId="5" fillId="0" borderId="0" applyFill="0" applyBorder="0" applyAlignment="0" applyProtection="0"/>
    <xf numFmtId="0" fontId="5" fillId="0" borderId="0"/>
    <xf numFmtId="182" fontId="5" fillId="0" borderId="0" applyFill="0" applyBorder="0" applyAlignment="0" applyProtection="0"/>
    <xf numFmtId="18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80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17" borderId="0" applyNumberFormat="0" applyBorder="0" applyAlignment="0" applyProtection="0"/>
    <xf numFmtId="0" fontId="1" fillId="40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24" borderId="0" applyNumberFormat="0" applyBorder="0" applyAlignment="0" applyProtection="0"/>
    <xf numFmtId="0" fontId="1" fillId="7" borderId="0" applyNumberFormat="0" applyBorder="0" applyAlignment="0" applyProtection="0"/>
    <xf numFmtId="0" fontId="1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2" fillId="0" borderId="0"/>
    <xf numFmtId="0" fontId="80" fillId="0" borderId="0"/>
    <xf numFmtId="0" fontId="8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7" borderId="0" applyNumberFormat="0" applyBorder="0" applyAlignment="0" applyProtection="0"/>
    <xf numFmtId="0" fontId="1" fillId="40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24" borderId="0" applyNumberFormat="0" applyBorder="0" applyAlignment="0" applyProtection="0"/>
    <xf numFmtId="0" fontId="1" fillId="7" borderId="0" applyNumberFormat="0" applyBorder="0" applyAlignment="0" applyProtection="0"/>
    <xf numFmtId="0" fontId="1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40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24" borderId="0" applyNumberFormat="0" applyBorder="0" applyAlignment="0" applyProtection="0"/>
    <xf numFmtId="0" fontId="1" fillId="7" borderId="0" applyNumberFormat="0" applyBorder="0" applyAlignment="0" applyProtection="0"/>
    <xf numFmtId="0" fontId="1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40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24" borderId="0" applyNumberFormat="0" applyBorder="0" applyAlignment="0" applyProtection="0"/>
    <xf numFmtId="0" fontId="1" fillId="7" borderId="0" applyNumberFormat="0" applyBorder="0" applyAlignment="0" applyProtection="0"/>
    <xf numFmtId="0" fontId="1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40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24" borderId="0" applyNumberFormat="0" applyBorder="0" applyAlignment="0" applyProtection="0"/>
    <xf numFmtId="0" fontId="1" fillId="7" borderId="0" applyNumberFormat="0" applyBorder="0" applyAlignment="0" applyProtection="0"/>
    <xf numFmtId="0" fontId="1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41" fillId="0" borderId="0" applyNumberFormat="0" applyFill="0" applyBorder="0" applyAlignment="0" applyProtection="0"/>
    <xf numFmtId="0" fontId="1" fillId="0" borderId="0"/>
    <xf numFmtId="0" fontId="88" fillId="0" borderId="0" applyNumberForma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165" fontId="1" fillId="0" borderId="0" applyFont="0" applyFill="0" applyBorder="0" applyAlignment="0" applyProtection="0"/>
    <xf numFmtId="0" fontId="1" fillId="0" borderId="0">
      <alignment vertical="center"/>
    </xf>
    <xf numFmtId="164" fontId="5" fillId="0" borderId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2" fillId="0" borderId="0"/>
    <xf numFmtId="0" fontId="1" fillId="0" borderId="0">
      <alignment vertical="center"/>
    </xf>
    <xf numFmtId="0" fontId="22" fillId="0" borderId="0"/>
    <xf numFmtId="0" fontId="103" fillId="0" borderId="0"/>
  </cellStyleXfs>
  <cellXfs count="1067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8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17" fillId="0" borderId="0" xfId="0" applyFont="1"/>
    <xf numFmtId="0" fontId="12" fillId="0" borderId="0" xfId="0" applyFont="1"/>
    <xf numFmtId="0" fontId="26" fillId="0" borderId="0" xfId="0" applyFont="1"/>
    <xf numFmtId="0" fontId="29" fillId="0" borderId="0" xfId="0" applyFont="1"/>
    <xf numFmtId="0" fontId="33" fillId="0" borderId="0" xfId="0" applyFont="1"/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30" fillId="0" borderId="0" xfId="5" applyAlignment="1">
      <alignment horizontal="center" vertical="center" wrapText="1"/>
    </xf>
    <xf numFmtId="0" fontId="0" fillId="0" borderId="7" xfId="0" applyBorder="1"/>
    <xf numFmtId="0" fontId="18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21" fillId="3" borderId="0" xfId="0" applyFont="1" applyFill="1" applyAlignment="1">
      <alignment horizontal="center" vertical="center" wrapText="1"/>
    </xf>
    <xf numFmtId="10" fontId="17" fillId="3" borderId="0" xfId="0" applyNumberFormat="1" applyFont="1" applyFill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9" fillId="5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9" fontId="36" fillId="17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10" fontId="18" fillId="0" borderId="1" xfId="0" applyNumberFormat="1" applyFont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9" fontId="11" fillId="21" borderId="1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7" fillId="20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1" fillId="2" borderId="1" xfId="0" applyFont="1" applyFill="1" applyBorder="1" applyAlignment="1">
      <alignment horizontal="center" vertical="center"/>
    </xf>
    <xf numFmtId="9" fontId="22" fillId="0" borderId="5" xfId="0" applyNumberFormat="1" applyFont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31" fillId="10" borderId="7" xfId="0" applyFont="1" applyFill="1" applyBorder="1" applyAlignment="1">
      <alignment horizontal="center" vertical="center" wrapText="1"/>
    </xf>
    <xf numFmtId="9" fontId="0" fillId="0" borderId="0" xfId="1" applyFont="1"/>
    <xf numFmtId="10" fontId="1" fillId="0" borderId="1" xfId="1" applyNumberFormat="1" applyFont="1" applyFill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43" fillId="0" borderId="1" xfId="0" applyNumberFormat="1" applyFont="1" applyBorder="1" applyAlignment="1">
      <alignment horizontal="center" vertical="center"/>
    </xf>
    <xf numFmtId="10" fontId="1" fillId="0" borderId="1" xfId="1" applyNumberFormat="1" applyFont="1" applyFill="1" applyBorder="1" applyAlignment="1">
      <alignment horizontal="center"/>
    </xf>
    <xf numFmtId="10" fontId="0" fillId="0" borderId="1" xfId="1" applyNumberFormat="1" applyFont="1" applyFill="1" applyBorder="1" applyAlignment="1">
      <alignment horizontal="center"/>
    </xf>
    <xf numFmtId="0" fontId="11" fillId="0" borderId="7" xfId="0" applyFont="1" applyBorder="1"/>
    <xf numFmtId="0" fontId="11" fillId="2" borderId="1" xfId="0" applyFont="1" applyFill="1" applyBorder="1" applyAlignment="1">
      <alignment vertical="center"/>
    </xf>
    <xf numFmtId="0" fontId="11" fillId="26" borderId="1" xfId="0" applyFont="1" applyFill="1" applyBorder="1"/>
    <xf numFmtId="0" fontId="11" fillId="26" borderId="1" xfId="0" applyFont="1" applyFill="1" applyBorder="1" applyAlignment="1">
      <alignment horizontal="center"/>
    </xf>
    <xf numFmtId="0" fontId="34" fillId="0" borderId="0" xfId="0" applyFont="1"/>
    <xf numFmtId="0" fontId="11" fillId="41" borderId="1" xfId="0" applyFont="1" applyFill="1" applyBorder="1"/>
    <xf numFmtId="0" fontId="11" fillId="41" borderId="1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30" fillId="0" borderId="40" xfId="5" applyBorder="1" applyAlignment="1">
      <alignment horizontal="center" vertical="center" wrapText="1"/>
    </xf>
    <xf numFmtId="0" fontId="21" fillId="38" borderId="16" xfId="133" applyFont="1" applyFill="1" applyBorder="1" applyAlignment="1">
      <alignment horizontal="center" vertical="center" wrapText="1"/>
    </xf>
    <xf numFmtId="0" fontId="17" fillId="38" borderId="16" xfId="133" applyFont="1" applyFill="1" applyBorder="1" applyAlignment="1">
      <alignment horizontal="center" vertical="center" wrapText="1"/>
    </xf>
    <xf numFmtId="0" fontId="63" fillId="46" borderId="16" xfId="5" applyFont="1" applyFill="1" applyBorder="1" applyAlignment="1">
      <alignment horizontal="center" vertical="center" wrapText="1"/>
    </xf>
    <xf numFmtId="1" fontId="63" fillId="46" borderId="16" xfId="5" applyNumberFormat="1" applyFont="1" applyFill="1" applyBorder="1" applyAlignment="1">
      <alignment horizontal="center" vertical="center" wrapText="1"/>
    </xf>
    <xf numFmtId="171" fontId="63" fillId="46" borderId="16" xfId="5" applyNumberFormat="1" applyFont="1" applyFill="1" applyBorder="1" applyAlignment="1">
      <alignment horizontal="center" vertical="center" wrapText="1"/>
    </xf>
    <xf numFmtId="0" fontId="64" fillId="0" borderId="16" xfId="5" applyFont="1" applyBorder="1" applyAlignment="1">
      <alignment horizontal="center" vertical="center" wrapText="1"/>
    </xf>
    <xf numFmtId="1" fontId="30" fillId="0" borderId="0" xfId="5" applyNumberFormat="1" applyAlignment="1">
      <alignment horizontal="center" vertical="center" wrapText="1"/>
    </xf>
    <xf numFmtId="0" fontId="66" fillId="46" borderId="40" xfId="5" applyFont="1" applyFill="1" applyBorder="1" applyAlignment="1">
      <alignment horizontal="center" vertical="center" wrapText="1"/>
    </xf>
    <xf numFmtId="1" fontId="66" fillId="46" borderId="40" xfId="5" applyNumberFormat="1" applyFont="1" applyFill="1" applyBorder="1" applyAlignment="1">
      <alignment horizontal="center" vertical="center" wrapText="1"/>
    </xf>
    <xf numFmtId="0" fontId="30" fillId="0" borderId="40" xfId="5" applyBorder="1" applyAlignment="1">
      <alignment horizontal="left" vertical="center" wrapText="1"/>
    </xf>
    <xf numFmtId="1" fontId="30" fillId="0" borderId="40" xfId="5" applyNumberFormat="1" applyBorder="1" applyAlignment="1">
      <alignment horizontal="center" vertical="center" wrapText="1"/>
    </xf>
    <xf numFmtId="172" fontId="30" fillId="0" borderId="40" xfId="1" applyNumberFormat="1" applyFont="1" applyFill="1" applyBorder="1" applyAlignment="1" applyProtection="1">
      <alignment horizontal="center" vertical="center" wrapText="1"/>
    </xf>
    <xf numFmtId="0" fontId="66" fillId="0" borderId="40" xfId="5" applyFont="1" applyBorder="1" applyAlignment="1">
      <alignment horizontal="center" vertical="center" wrapText="1"/>
    </xf>
    <xf numFmtId="1" fontId="66" fillId="0" borderId="40" xfId="5" applyNumberFormat="1" applyFont="1" applyBorder="1" applyAlignment="1">
      <alignment horizontal="center" vertical="center" wrapText="1"/>
    </xf>
    <xf numFmtId="172" fontId="66" fillId="46" borderId="40" xfId="5" applyNumberFormat="1" applyFont="1" applyFill="1" applyBorder="1" applyAlignment="1">
      <alignment horizontal="center" vertical="center" wrapText="1"/>
    </xf>
    <xf numFmtId="0" fontId="17" fillId="26" borderId="18" xfId="133" applyFont="1" applyFill="1" applyBorder="1" applyAlignment="1">
      <alignment horizontal="center" vertical="center" wrapText="1"/>
    </xf>
    <xf numFmtId="0" fontId="21" fillId="26" borderId="18" xfId="133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62" fillId="0" borderId="42" xfId="5" applyFont="1" applyBorder="1" applyAlignment="1">
      <alignment vertical="center"/>
    </xf>
    <xf numFmtId="0" fontId="62" fillId="0" borderId="39" xfId="5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top" wrapText="1"/>
    </xf>
    <xf numFmtId="0" fontId="9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170" fontId="7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0" fillId="0" borderId="0" xfId="0" applyAlignment="1">
      <alignment horizontal="center" vertical="center" readingOrder="1"/>
    </xf>
    <xf numFmtId="0" fontId="0" fillId="0" borderId="18" xfId="0" applyBorder="1" applyAlignment="1">
      <alignment horizontal="center" vertical="center" readingOrder="1"/>
    </xf>
    <xf numFmtId="0" fontId="0" fillId="0" borderId="8" xfId="0" applyBorder="1" applyAlignment="1">
      <alignment horizontal="center" vertical="center" readingOrder="1"/>
    </xf>
    <xf numFmtId="0" fontId="11" fillId="0" borderId="41" xfId="0" applyFont="1" applyBorder="1" applyAlignment="1">
      <alignment horizontal="center"/>
    </xf>
    <xf numFmtId="10" fontId="0" fillId="0" borderId="41" xfId="1" applyNumberFormat="1" applyFont="1" applyFill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3" fillId="0" borderId="0" xfId="0" applyFont="1" applyAlignment="1">
      <alignment horizontal="left" vertical="center" readingOrder="1"/>
    </xf>
    <xf numFmtId="0" fontId="7" fillId="0" borderId="41" xfId="2" applyFont="1" applyBorder="1" applyAlignment="1">
      <alignment horizontal="center" vertical="center" wrapText="1"/>
    </xf>
    <xf numFmtId="0" fontId="13" fillId="2" borderId="41" xfId="2" applyFont="1" applyFill="1" applyBorder="1" applyAlignment="1">
      <alignment horizontal="center" vertical="center" wrapText="1"/>
    </xf>
    <xf numFmtId="0" fontId="14" fillId="2" borderId="41" xfId="3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left" vertical="center" wrapText="1"/>
    </xf>
    <xf numFmtId="172" fontId="7" fillId="0" borderId="41" xfId="1" applyNumberFormat="1" applyFont="1" applyBorder="1" applyAlignment="1">
      <alignment horizontal="center" vertical="center" wrapText="1"/>
    </xf>
    <xf numFmtId="0" fontId="1" fillId="0" borderId="41" xfId="2" applyFont="1" applyBorder="1" applyAlignment="1">
      <alignment vertical="center" wrapText="1"/>
    </xf>
    <xf numFmtId="0" fontId="30" fillId="0" borderId="41" xfId="5" applyBorder="1" applyAlignment="1">
      <alignment horizontal="center" vertical="center" wrapText="1"/>
    </xf>
    <xf numFmtId="0" fontId="13" fillId="0" borderId="41" xfId="2" applyFont="1" applyBorder="1" applyAlignment="1">
      <alignment horizontal="center" vertical="center" wrapText="1"/>
    </xf>
    <xf numFmtId="172" fontId="13" fillId="0" borderId="41" xfId="1" applyNumberFormat="1" applyFont="1" applyBorder="1" applyAlignment="1">
      <alignment horizontal="center" vertical="center" wrapText="1"/>
    </xf>
    <xf numFmtId="0" fontId="12" fillId="0" borderId="41" xfId="2" applyFont="1" applyBorder="1" applyAlignment="1">
      <alignment vertical="center" wrapText="1"/>
    </xf>
    <xf numFmtId="0" fontId="12" fillId="19" borderId="1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21" fillId="17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41" xfId="0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11" fillId="12" borderId="1" xfId="0" applyFont="1" applyFill="1" applyBorder="1" applyAlignment="1">
      <alignment horizontal="left" wrapText="1"/>
    </xf>
    <xf numFmtId="0" fontId="12" fillId="19" borderId="1" xfId="0" applyFont="1" applyFill="1" applyBorder="1" applyAlignment="1">
      <alignment horizontal="left" wrapText="1"/>
    </xf>
    <xf numFmtId="0" fontId="17" fillId="20" borderId="1" xfId="0" applyFont="1" applyFill="1" applyBorder="1" applyAlignment="1">
      <alignment wrapText="1"/>
    </xf>
    <xf numFmtId="0" fontId="12" fillId="19" borderId="1" xfId="0" applyFont="1" applyFill="1" applyBorder="1" applyAlignment="1">
      <alignment horizontal="center" vertical="center"/>
    </xf>
    <xf numFmtId="0" fontId="12" fillId="19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41" fontId="30" fillId="0" borderId="40" xfId="5" applyNumberForma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1" fillId="0" borderId="0" xfId="133" applyFont="1" applyAlignment="1">
      <alignment horizontal="center" vertical="center"/>
    </xf>
    <xf numFmtId="0" fontId="22" fillId="0" borderId="0" xfId="133" applyFont="1" applyAlignment="1">
      <alignment horizontal="center" vertical="center"/>
    </xf>
    <xf numFmtId="0" fontId="69" fillId="0" borderId="0" xfId="133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18" fillId="0" borderId="4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14" fillId="0" borderId="0" xfId="0" applyFont="1"/>
    <xf numFmtId="0" fontId="70" fillId="0" borderId="0" xfId="0" applyFont="1"/>
    <xf numFmtId="0" fontId="71" fillId="0" borderId="0" xfId="0" applyFont="1"/>
    <xf numFmtId="0" fontId="70" fillId="0" borderId="40" xfId="0" applyFont="1" applyBorder="1" applyAlignment="1">
      <alignment horizontal="center"/>
    </xf>
    <xf numFmtId="0" fontId="70" fillId="0" borderId="40" xfId="0" applyFont="1" applyBorder="1"/>
    <xf numFmtId="0" fontId="18" fillId="0" borderId="41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3" fillId="0" borderId="10" xfId="0" applyFont="1" applyBorder="1"/>
    <xf numFmtId="0" fontId="3" fillId="0" borderId="45" xfId="0" applyFont="1" applyBorder="1"/>
    <xf numFmtId="0" fontId="3" fillId="0" borderId="12" xfId="0" applyFont="1" applyBorder="1"/>
    <xf numFmtId="0" fontId="68" fillId="2" borderId="12" xfId="0" applyFont="1" applyFill="1" applyBorder="1" applyAlignment="1">
      <alignment horizontal="center" vertical="center" readingOrder="1"/>
    </xf>
    <xf numFmtId="0" fontId="68" fillId="2" borderId="1" xfId="0" applyFont="1" applyFill="1" applyBorder="1" applyAlignment="1">
      <alignment horizontal="center" vertical="center" readingOrder="1"/>
    </xf>
    <xf numFmtId="0" fontId="68" fillId="26" borderId="1" xfId="0" applyFont="1" applyFill="1" applyBorder="1" applyAlignment="1">
      <alignment horizontal="center" vertical="center" readingOrder="1"/>
    </xf>
    <xf numFmtId="0" fontId="68" fillId="5" borderId="1" xfId="0" applyFont="1" applyFill="1" applyBorder="1" applyAlignment="1">
      <alignment horizontal="center" vertical="center" readingOrder="1"/>
    </xf>
    <xf numFmtId="176" fontId="68" fillId="5" borderId="1" xfId="9" applyNumberFormat="1" applyFont="1" applyFill="1" applyBorder="1" applyAlignment="1">
      <alignment horizontal="center" vertical="center" readingOrder="1"/>
    </xf>
    <xf numFmtId="0" fontId="0" fillId="0" borderId="1" xfId="0" applyBorder="1" applyAlignment="1">
      <alignment horizontal="right" vertical="center" readingOrder="1"/>
    </xf>
    <xf numFmtId="0" fontId="3" fillId="0" borderId="0" xfId="0" applyFont="1" applyAlignment="1">
      <alignment horizontal="center" vertical="center"/>
    </xf>
    <xf numFmtId="0" fontId="18" fillId="20" borderId="16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69" fillId="0" borderId="0" xfId="0" applyFont="1" applyAlignment="1">
      <alignment horizontal="left" vertical="center" readingOrder="1"/>
    </xf>
    <xf numFmtId="10" fontId="18" fillId="0" borderId="0" xfId="0" applyNumberFormat="1" applyFont="1" applyAlignment="1">
      <alignment horizontal="center" vertical="center" wrapText="1"/>
    </xf>
    <xf numFmtId="0" fontId="22" fillId="20" borderId="41" xfId="0" applyFont="1" applyFill="1" applyBorder="1" applyAlignment="1">
      <alignment horizontal="left" vertical="center" wrapText="1" readingOrder="1"/>
    </xf>
    <xf numFmtId="0" fontId="18" fillId="20" borderId="41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left" vertical="center" wrapText="1" readingOrder="1"/>
    </xf>
    <xf numFmtId="0" fontId="22" fillId="0" borderId="41" xfId="0" applyFont="1" applyBorder="1" applyAlignment="1">
      <alignment horizontal="left" vertical="center" readingOrder="1"/>
    </xf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40" fillId="0" borderId="0" xfId="0" applyFont="1" applyAlignment="1">
      <alignment horizontal="left" vertical="center" wrapText="1"/>
    </xf>
    <xf numFmtId="0" fontId="40" fillId="20" borderId="7" xfId="0" applyFont="1" applyFill="1" applyBorder="1" applyAlignment="1">
      <alignment horizontal="center" vertical="center" wrapText="1"/>
    </xf>
    <xf numFmtId="10" fontId="40" fillId="0" borderId="7" xfId="1" applyNumberFormat="1" applyFont="1" applyBorder="1" applyAlignment="1">
      <alignment horizontal="center" vertical="center" wrapText="1"/>
    </xf>
    <xf numFmtId="10" fontId="40" fillId="0" borderId="0" xfId="0" applyNumberFormat="1" applyFont="1" applyAlignment="1">
      <alignment horizontal="center" vertical="center" wrapText="1"/>
    </xf>
    <xf numFmtId="15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6" xfId="0" applyBorder="1" applyAlignment="1">
      <alignment horizontal="center" vertical="center" wrapText="1"/>
    </xf>
    <xf numFmtId="0" fontId="11" fillId="0" borderId="46" xfId="0" applyFont="1" applyBorder="1" applyAlignment="1">
      <alignment horizontal="center"/>
    </xf>
    <xf numFmtId="15" fontId="0" fillId="0" borderId="46" xfId="0" applyNumberFormat="1" applyBorder="1"/>
    <xf numFmtId="0" fontId="0" fillId="0" borderId="46" xfId="0" applyBorder="1"/>
    <xf numFmtId="0" fontId="28" fillId="2" borderId="47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6" xfId="0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11" fillId="0" borderId="1" xfId="0" applyFont="1" applyBorder="1" applyAlignment="1">
      <alignment horizontal="right"/>
    </xf>
    <xf numFmtId="0" fontId="25" fillId="0" borderId="0" xfId="0" applyFont="1" applyAlignment="1">
      <alignment horizontal="center" vertical="center"/>
    </xf>
    <xf numFmtId="10" fontId="20" fillId="0" borderId="0" xfId="0" applyNumberFormat="1" applyFont="1" applyAlignment="1">
      <alignment horizontal="center" vertical="center"/>
    </xf>
    <xf numFmtId="186" fontId="0" fillId="0" borderId="0" xfId="0" applyNumberFormat="1" applyAlignment="1">
      <alignment horizontal="center" vertical="center" wrapText="1"/>
    </xf>
    <xf numFmtId="186" fontId="19" fillId="2" borderId="47" xfId="0" applyNumberFormat="1" applyFont="1" applyFill="1" applyBorder="1" applyAlignment="1">
      <alignment horizontal="center" vertical="center" wrapText="1"/>
    </xf>
    <xf numFmtId="0" fontId="69" fillId="0" borderId="0" xfId="133" applyFont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5" borderId="0" xfId="0" applyNumberFormat="1" applyFill="1" applyAlignment="1">
      <alignment horizontal="center"/>
    </xf>
    <xf numFmtId="3" fontId="0" fillId="0" borderId="0" xfId="0" applyNumberFormat="1" applyAlignment="1">
      <alignment horizontal="left"/>
    </xf>
    <xf numFmtId="3" fontId="2" fillId="0" borderId="27" xfId="3" applyNumberFormat="1" applyFont="1" applyBorder="1" applyAlignment="1">
      <alignment horizontal="center"/>
    </xf>
    <xf numFmtId="3" fontId="2" fillId="0" borderId="28" xfId="3" applyNumberFormat="1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0" fontId="2" fillId="0" borderId="3" xfId="3" applyFont="1" applyBorder="1"/>
    <xf numFmtId="3" fontId="2" fillId="0" borderId="3" xfId="3" applyNumberFormat="1" applyFont="1" applyBorder="1" applyAlignment="1">
      <alignment horizontal="center"/>
    </xf>
    <xf numFmtId="3" fontId="11" fillId="0" borderId="0" xfId="0" applyNumberFormat="1" applyFont="1" applyAlignment="1">
      <alignment horizontal="left" vertical="center"/>
    </xf>
    <xf numFmtId="0" fontId="68" fillId="0" borderId="0" xfId="0" applyFont="1"/>
    <xf numFmtId="0" fontId="68" fillId="0" borderId="15" xfId="3" applyFont="1" applyBorder="1" applyAlignment="1">
      <alignment horizontal="center" vertical="center"/>
    </xf>
    <xf numFmtId="0" fontId="68" fillId="0" borderId="15" xfId="3" applyFont="1" applyBorder="1" applyAlignment="1">
      <alignment horizontal="center" vertical="center" wrapText="1" shrinkToFit="1"/>
    </xf>
    <xf numFmtId="0" fontId="2" fillId="0" borderId="15" xfId="3" applyFont="1" applyBorder="1" applyAlignment="1">
      <alignment horizontal="center"/>
    </xf>
    <xf numFmtId="0" fontId="2" fillId="0" borderId="15" xfId="3" applyFont="1" applyBorder="1"/>
    <xf numFmtId="3" fontId="2" fillId="0" borderId="15" xfId="3" applyNumberFormat="1" applyFont="1" applyBorder="1" applyAlignment="1">
      <alignment horizontal="center"/>
    </xf>
    <xf numFmtId="174" fontId="2" fillId="0" borderId="15" xfId="3" applyNumberFormat="1" applyFont="1" applyBorder="1" applyAlignment="1">
      <alignment horizontal="center"/>
    </xf>
    <xf numFmtId="0" fontId="11" fillId="0" borderId="0" xfId="0" applyFont="1"/>
    <xf numFmtId="0" fontId="11" fillId="0" borderId="46" xfId="0" applyFont="1" applyBorder="1" applyAlignment="1">
      <alignment horizontal="center" vertical="center"/>
    </xf>
    <xf numFmtId="0" fontId="11" fillId="0" borderId="46" xfId="0" applyFont="1" applyBorder="1"/>
    <xf numFmtId="0" fontId="11" fillId="26" borderId="46" xfId="0" applyFont="1" applyFill="1" applyBorder="1" applyAlignment="1">
      <alignment horizontal="center" vertical="center"/>
    </xf>
    <xf numFmtId="17" fontId="11" fillId="26" borderId="4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6" applyAlignment="1">
      <alignment horizontal="center" vertical="center"/>
    </xf>
    <xf numFmtId="0" fontId="5" fillId="0" borderId="0" xfId="151" applyAlignment="1">
      <alignment vertical="center"/>
    </xf>
    <xf numFmtId="0" fontId="5" fillId="0" borderId="0" xfId="151" applyAlignment="1">
      <alignment horizontal="center" vertical="center"/>
    </xf>
    <xf numFmtId="15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186" fontId="11" fillId="0" borderId="46" xfId="0" applyNumberFormat="1" applyFont="1" applyBorder="1" applyAlignment="1">
      <alignment horizontal="center" vertical="center"/>
    </xf>
    <xf numFmtId="10" fontId="0" fillId="0" borderId="48" xfId="0" applyNumberFormat="1" applyBorder="1" applyAlignment="1">
      <alignment horizontal="center" vertical="center"/>
    </xf>
    <xf numFmtId="186" fontId="0" fillId="0" borderId="46" xfId="9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0" fontId="11" fillId="0" borderId="46" xfId="0" applyNumberFormat="1" applyFont="1" applyBorder="1" applyAlignment="1">
      <alignment horizontal="center" vertical="center"/>
    </xf>
    <xf numFmtId="186" fontId="11" fillId="0" borderId="46" xfId="9" applyNumberFormat="1" applyFont="1" applyFill="1" applyBorder="1" applyAlignment="1">
      <alignment horizontal="center" vertical="center"/>
    </xf>
    <xf numFmtId="15" fontId="18" fillId="0" borderId="0" xfId="0" applyNumberFormat="1" applyFont="1" applyAlignment="1">
      <alignment vertical="top" wrapText="1"/>
    </xf>
    <xf numFmtId="15" fontId="18" fillId="0" borderId="0" xfId="0" applyNumberFormat="1" applyFont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/>
    </xf>
    <xf numFmtId="0" fontId="0" fillId="18" borderId="46" xfId="0" applyFill="1" applyBorder="1" applyAlignment="1">
      <alignment horizontal="center" vertical="center"/>
    </xf>
    <xf numFmtId="0" fontId="11" fillId="47" borderId="46" xfId="0" applyFont="1" applyFill="1" applyBorder="1" applyAlignment="1">
      <alignment horizontal="center" vertical="center"/>
    </xf>
    <xf numFmtId="0" fontId="11" fillId="47" borderId="46" xfId="0" applyFont="1" applyFill="1" applyBorder="1"/>
    <xf numFmtId="10" fontId="5" fillId="0" borderId="46" xfId="0" applyNumberFormat="1" applyFont="1" applyBorder="1" applyAlignment="1">
      <alignment horizontal="center" vertical="center"/>
    </xf>
    <xf numFmtId="10" fontId="40" fillId="0" borderId="46" xfId="1" applyNumberFormat="1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30" fillId="0" borderId="46" xfId="3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18" fillId="5" borderId="0" xfId="0" applyFont="1" applyFill="1"/>
    <xf numFmtId="0" fontId="0" fillId="0" borderId="57" xfId="0" applyBorder="1" applyAlignment="1">
      <alignment horizontal="center"/>
    </xf>
    <xf numFmtId="15" fontId="0" fillId="0" borderId="57" xfId="0" applyNumberFormat="1" applyBorder="1" applyAlignment="1">
      <alignment horizontal="center" vertical="center"/>
    </xf>
    <xf numFmtId="0" fontId="0" fillId="0" borderId="57" xfId="0" applyBorder="1"/>
    <xf numFmtId="15" fontId="0" fillId="0" borderId="57" xfId="0" applyNumberFormat="1" applyBorder="1"/>
    <xf numFmtId="0" fontId="18" fillId="5" borderId="0" xfId="0" applyFont="1" applyFill="1" applyAlignment="1">
      <alignment horizontal="center" vertical="center"/>
    </xf>
    <xf numFmtId="0" fontId="32" fillId="8" borderId="57" xfId="0" applyFont="1" applyFill="1" applyBorder="1" applyAlignment="1">
      <alignment horizontal="center" vertical="center"/>
    </xf>
    <xf numFmtId="0" fontId="32" fillId="8" borderId="57" xfId="0" applyFont="1" applyFill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15" fontId="4" fillId="0" borderId="57" xfId="0" applyNumberFormat="1" applyFont="1" applyBorder="1" applyAlignment="1">
      <alignment horizontal="center" vertical="center" wrapText="1"/>
    </xf>
    <xf numFmtId="0" fontId="0" fillId="13" borderId="57" xfId="0" applyFill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7" xfId="0" applyFont="1" applyBorder="1" applyAlignment="1">
      <alignment vertical="center" wrapText="1"/>
    </xf>
    <xf numFmtId="0" fontId="4" fillId="14" borderId="57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4" fillId="15" borderId="57" xfId="0" applyFont="1" applyFill="1" applyBorder="1" applyAlignment="1">
      <alignment horizontal="center" vertical="center" wrapText="1"/>
    </xf>
    <xf numFmtId="0" fontId="24" fillId="14" borderId="57" xfId="0" applyFont="1" applyFill="1" applyBorder="1" applyAlignment="1">
      <alignment horizontal="center" vertical="center" wrapText="1"/>
    </xf>
    <xf numFmtId="0" fontId="16" fillId="14" borderId="57" xfId="0" applyFont="1" applyFill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15" fontId="4" fillId="0" borderId="47" xfId="0" applyNumberFormat="1" applyFont="1" applyBorder="1" applyAlignment="1">
      <alignment horizontal="center" vertical="center" wrapText="1"/>
    </xf>
    <xf numFmtId="0" fontId="0" fillId="13" borderId="47" xfId="0" applyFill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0" fontId="4" fillId="14" borderId="47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15" fontId="5" fillId="0" borderId="57" xfId="0" applyNumberFormat="1" applyFont="1" applyBorder="1"/>
    <xf numFmtId="1" fontId="20" fillId="5" borderId="58" xfId="0" applyNumberFormat="1" applyFont="1" applyFill="1" applyBorder="1" applyAlignment="1">
      <alignment horizontal="center" vertical="center"/>
    </xf>
    <xf numFmtId="1" fontId="20" fillId="16" borderId="58" xfId="0" applyNumberFormat="1" applyFont="1" applyFill="1" applyBorder="1" applyAlignment="1">
      <alignment horizontal="center" vertical="center"/>
    </xf>
    <xf numFmtId="10" fontId="20" fillId="5" borderId="47" xfId="0" applyNumberFormat="1" applyFont="1" applyFill="1" applyBorder="1" applyAlignment="1">
      <alignment horizontal="center" vertical="center"/>
    </xf>
    <xf numFmtId="10" fontId="20" fillId="16" borderId="47" xfId="0" applyNumberFormat="1" applyFont="1" applyFill="1" applyBorder="1" applyAlignment="1">
      <alignment horizontal="center" vertical="center"/>
    </xf>
    <xf numFmtId="10" fontId="20" fillId="5" borderId="57" xfId="0" applyNumberFormat="1" applyFont="1" applyFill="1" applyBorder="1" applyAlignment="1">
      <alignment horizontal="center" vertical="center"/>
    </xf>
    <xf numFmtId="10" fontId="20" fillId="16" borderId="57" xfId="0" applyNumberFormat="1" applyFont="1" applyFill="1" applyBorder="1" applyAlignment="1">
      <alignment horizontal="center" vertical="center"/>
    </xf>
    <xf numFmtId="0" fontId="37" fillId="26" borderId="57" xfId="6" applyFont="1" applyFill="1" applyBorder="1" applyAlignment="1">
      <alignment vertical="center" wrapText="1"/>
    </xf>
    <xf numFmtId="0" fontId="11" fillId="26" borderId="57" xfId="0" applyFont="1" applyFill="1" applyBorder="1" applyAlignment="1">
      <alignment horizontal="center" vertical="center" wrapText="1"/>
    </xf>
    <xf numFmtId="0" fontId="5" fillId="0" borderId="57" xfId="6" applyBorder="1" applyAlignment="1">
      <alignment horizontal="center" vertical="center"/>
    </xf>
    <xf numFmtId="0" fontId="5" fillId="0" borderId="57" xfId="151" applyBorder="1" applyAlignment="1">
      <alignment vertical="center" wrapText="1"/>
    </xf>
    <xf numFmtId="0" fontId="0" fillId="0" borderId="57" xfId="0" applyBorder="1" applyAlignment="1">
      <alignment horizontal="center" vertical="center" wrapText="1"/>
    </xf>
    <xf numFmtId="15" fontId="0" fillId="0" borderId="57" xfId="0" applyNumberForma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/>
    </xf>
    <xf numFmtId="186" fontId="0" fillId="0" borderId="57" xfId="0" applyNumberFormat="1" applyBorder="1" applyAlignment="1">
      <alignment horizontal="center" vertical="center" wrapText="1"/>
    </xf>
    <xf numFmtId="186" fontId="4" fillId="0" borderId="57" xfId="0" applyNumberFormat="1" applyFont="1" applyBorder="1" applyAlignment="1">
      <alignment horizontal="center" vertical="center" wrapText="1"/>
    </xf>
    <xf numFmtId="0" fontId="11" fillId="2" borderId="57" xfId="4" applyFont="1" applyFill="1" applyBorder="1" applyAlignment="1">
      <alignment horizontal="center" vertical="center" wrapText="1"/>
    </xf>
    <xf numFmtId="15" fontId="0" fillId="0" borderId="57" xfId="0" applyNumberFormat="1" applyBorder="1" applyAlignment="1">
      <alignment horizontal="center"/>
    </xf>
    <xf numFmtId="173" fontId="0" fillId="0" borderId="57" xfId="0" applyNumberFormat="1" applyBorder="1"/>
    <xf numFmtId="175" fontId="0" fillId="0" borderId="0" xfId="0" applyNumberForma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79" fontId="0" fillId="0" borderId="0" xfId="0" applyNumberFormat="1" applyAlignment="1">
      <alignment horizontal="center" vertical="center" wrapText="1"/>
    </xf>
    <xf numFmtId="0" fontId="19" fillId="5" borderId="46" xfId="0" applyFont="1" applyFill="1" applyBorder="1" applyAlignment="1">
      <alignment horizontal="center" vertical="center"/>
    </xf>
    <xf numFmtId="0" fontId="18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right" wrapText="1"/>
    </xf>
    <xf numFmtId="0" fontId="18" fillId="0" borderId="55" xfId="0" applyFont="1" applyBorder="1"/>
    <xf numFmtId="0" fontId="18" fillId="0" borderId="56" xfId="0" applyFont="1" applyBorder="1"/>
    <xf numFmtId="17" fontId="78" fillId="0" borderId="55" xfId="0" applyNumberFormat="1" applyFont="1" applyBorder="1"/>
    <xf numFmtId="10" fontId="5" fillId="0" borderId="57" xfId="0" applyNumberFormat="1" applyFont="1" applyBorder="1" applyAlignment="1">
      <alignment horizontal="center" vertical="center"/>
    </xf>
    <xf numFmtId="10" fontId="40" fillId="0" borderId="57" xfId="1" applyNumberFormat="1" applyFont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center" wrapText="1"/>
    </xf>
    <xf numFmtId="0" fontId="2" fillId="0" borderId="46" xfId="3" applyFont="1" applyBorder="1"/>
    <xf numFmtId="3" fontId="2" fillId="0" borderId="46" xfId="3" applyNumberFormat="1" applyFont="1" applyBorder="1" applyAlignment="1">
      <alignment horizontal="center"/>
    </xf>
    <xf numFmtId="3" fontId="2" fillId="0" borderId="61" xfId="3" applyNumberFormat="1" applyFont="1" applyBorder="1" applyAlignment="1">
      <alignment horizontal="center"/>
    </xf>
    <xf numFmtId="41" fontId="66" fillId="0" borderId="40" xfId="5" applyNumberFormat="1" applyFont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176" fontId="11" fillId="5" borderId="7" xfId="9" applyNumberFormat="1" applyFont="1" applyFill="1" applyBorder="1" applyAlignment="1">
      <alignment horizontal="center" vertical="center" wrapText="1"/>
    </xf>
    <xf numFmtId="10" fontId="5" fillId="0" borderId="7" xfId="1" applyNumberFormat="1" applyFont="1" applyBorder="1" applyAlignment="1">
      <alignment horizontal="center" vertical="center" wrapText="1"/>
    </xf>
    <xf numFmtId="10" fontId="79" fillId="0" borderId="57" xfId="0" applyNumberFormat="1" applyFont="1" applyBorder="1" applyAlignment="1">
      <alignment horizontal="center" vertical="center"/>
    </xf>
    <xf numFmtId="10" fontId="79" fillId="0" borderId="7" xfId="1" applyNumberFormat="1" applyFont="1" applyBorder="1" applyAlignment="1">
      <alignment horizontal="center" vertical="center" wrapText="1"/>
    </xf>
    <xf numFmtId="10" fontId="79" fillId="0" borderId="47" xfId="0" applyNumberFormat="1" applyFont="1" applyBorder="1" applyAlignment="1">
      <alignment horizontal="center" vertical="center"/>
    </xf>
    <xf numFmtId="10" fontId="79" fillId="0" borderId="21" xfId="1" applyNumberFormat="1" applyFont="1" applyBorder="1" applyAlignment="1">
      <alignment horizontal="center" vertical="center" wrapText="1"/>
    </xf>
    <xf numFmtId="0" fontId="2" fillId="0" borderId="46" xfId="0" applyFont="1" applyBorder="1"/>
    <xf numFmtId="0" fontId="73" fillId="0" borderId="0" xfId="0" applyFont="1" applyAlignment="1">
      <alignment horizontal="left"/>
    </xf>
    <xf numFmtId="0" fontId="0" fillId="0" borderId="67" xfId="0" applyBorder="1" applyAlignment="1">
      <alignment horizontal="center" vertical="center"/>
    </xf>
    <xf numFmtId="172" fontId="10" fillId="0" borderId="41" xfId="1" applyNumberFormat="1" applyFont="1" applyBorder="1" applyAlignment="1">
      <alignment horizontal="center" vertical="center" wrapText="1"/>
    </xf>
    <xf numFmtId="0" fontId="10" fillId="0" borderId="41" xfId="2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0" fillId="0" borderId="67" xfId="0" applyBorder="1"/>
    <xf numFmtId="15" fontId="5" fillId="0" borderId="67" xfId="0" applyNumberFormat="1" applyFont="1" applyBorder="1"/>
    <xf numFmtId="15" fontId="0" fillId="0" borderId="67" xfId="0" applyNumberFormat="1" applyBorder="1"/>
    <xf numFmtId="15" fontId="4" fillId="0" borderId="67" xfId="0" applyNumberFormat="1" applyFont="1" applyBorder="1" applyAlignment="1">
      <alignment horizontal="center" vertical="center" wrapText="1"/>
    </xf>
    <xf numFmtId="0" fontId="4" fillId="0" borderId="67" xfId="0" applyFont="1" applyBorder="1" applyAlignment="1">
      <alignment vertical="center" wrapText="1"/>
    </xf>
    <xf numFmtId="0" fontId="0" fillId="0" borderId="67" xfId="0" applyBorder="1" applyAlignment="1">
      <alignment vertical="center"/>
    </xf>
    <xf numFmtId="15" fontId="5" fillId="0" borderId="67" xfId="0" applyNumberFormat="1" applyFont="1" applyBorder="1" applyAlignment="1">
      <alignment vertical="center"/>
    </xf>
    <xf numFmtId="15" fontId="0" fillId="0" borderId="67" xfId="0" applyNumberFormat="1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46" xfId="0" applyBorder="1" applyAlignment="1">
      <alignment wrapText="1"/>
    </xf>
    <xf numFmtId="0" fontId="0" fillId="0" borderId="68" xfId="0" applyBorder="1" applyAlignment="1">
      <alignment horizontal="center"/>
    </xf>
    <xf numFmtId="0" fontId="0" fillId="0" borderId="68" xfId="0" applyBorder="1"/>
    <xf numFmtId="0" fontId="17" fillId="38" borderId="46" xfId="133" applyFont="1" applyFill="1" applyBorder="1" applyAlignment="1">
      <alignment horizontal="center" vertical="center" wrapText="1"/>
    </xf>
    <xf numFmtId="0" fontId="2" fillId="0" borderId="65" xfId="3" applyFont="1" applyBorder="1"/>
    <xf numFmtId="3" fontId="2" fillId="0" borderId="65" xfId="3" applyNumberFormat="1" applyFont="1" applyBorder="1" applyAlignment="1">
      <alignment horizontal="center"/>
    </xf>
    <xf numFmtId="0" fontId="2" fillId="0" borderId="69" xfId="3" applyFont="1" applyBorder="1"/>
    <xf numFmtId="10" fontId="5" fillId="0" borderId="68" xfId="1" applyNumberFormat="1" applyFont="1" applyBorder="1" applyAlignment="1">
      <alignment horizontal="center" vertical="center" wrapText="1"/>
    </xf>
    <xf numFmtId="10" fontId="79" fillId="0" borderId="68" xfId="1" applyNumberFormat="1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10" fontId="40" fillId="0" borderId="68" xfId="1" applyNumberFormat="1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/>
    </xf>
    <xf numFmtId="0" fontId="0" fillId="0" borderId="68" xfId="0" applyBorder="1" applyAlignment="1">
      <alignment horizontal="left" wrapText="1"/>
    </xf>
    <xf numFmtId="0" fontId="0" fillId="0" borderId="48" xfId="0" applyBorder="1" applyAlignment="1">
      <alignment horizontal="left" wrapText="1"/>
    </xf>
    <xf numFmtId="0" fontId="18" fillId="0" borderId="68" xfId="0" applyFont="1" applyBorder="1"/>
    <xf numFmtId="0" fontId="11" fillId="0" borderId="68" xfId="0" applyFont="1" applyBorder="1" applyAlignment="1">
      <alignment horizontal="right"/>
    </xf>
    <xf numFmtId="0" fontId="18" fillId="3" borderId="68" xfId="0" applyFont="1" applyFill="1" applyBorder="1" applyAlignment="1">
      <alignment horizontal="center"/>
    </xf>
    <xf numFmtId="0" fontId="12" fillId="0" borderId="68" xfId="0" applyFont="1" applyBorder="1" applyAlignment="1">
      <alignment horizontal="center"/>
    </xf>
    <xf numFmtId="0" fontId="5" fillId="0" borderId="0" xfId="0" applyFont="1"/>
    <xf numFmtId="0" fontId="0" fillId="0" borderId="68" xfId="0" applyBorder="1" applyAlignment="1">
      <alignment horizontal="right"/>
    </xf>
    <xf numFmtId="41" fontId="11" fillId="19" borderId="1" xfId="0" applyNumberFormat="1" applyFont="1" applyFill="1" applyBorder="1" applyAlignment="1">
      <alignment horizontal="right"/>
    </xf>
    <xf numFmtId="0" fontId="11" fillId="19" borderId="1" xfId="0" applyFont="1" applyFill="1" applyBorder="1" applyAlignment="1">
      <alignment horizontal="right"/>
    </xf>
    <xf numFmtId="41" fontId="11" fillId="0" borderId="68" xfId="0" applyNumberFormat="1" applyFont="1" applyBorder="1" applyAlignment="1">
      <alignment horizontal="right"/>
    </xf>
    <xf numFmtId="41" fontId="11" fillId="19" borderId="1" xfId="0" applyNumberFormat="1" applyFont="1" applyFill="1" applyBorder="1" applyAlignment="1">
      <alignment horizontal="right" vertical="center"/>
    </xf>
    <xf numFmtId="0" fontId="0" fillId="0" borderId="41" xfId="0" applyBorder="1" applyAlignment="1">
      <alignment horizontal="right"/>
    </xf>
    <xf numFmtId="41" fontId="17" fillId="5" borderId="1" xfId="0" applyNumberFormat="1" applyFont="1" applyFill="1" applyBorder="1" applyAlignment="1">
      <alignment horizontal="right"/>
    </xf>
    <xf numFmtId="15" fontId="5" fillId="0" borderId="68" xfId="0" applyNumberFormat="1" applyFont="1" applyBorder="1"/>
    <xf numFmtId="0" fontId="4" fillId="0" borderId="68" xfId="0" applyFont="1" applyBorder="1" applyAlignment="1">
      <alignment vertical="center" wrapText="1"/>
    </xf>
    <xf numFmtId="0" fontId="4" fillId="14" borderId="48" xfId="0" applyFont="1" applyFill="1" applyBorder="1" applyAlignment="1">
      <alignment horizontal="center" vertical="center" wrapText="1"/>
    </xf>
    <xf numFmtId="0" fontId="0" fillId="0" borderId="50" xfId="0" applyBorder="1"/>
    <xf numFmtId="0" fontId="0" fillId="0" borderId="50" xfId="0" applyBorder="1" applyAlignment="1">
      <alignment vertical="center"/>
    </xf>
    <xf numFmtId="0" fontId="0" fillId="0" borderId="50" xfId="0" applyBorder="1" applyAlignment="1">
      <alignment horizontal="center" vertical="center"/>
    </xf>
    <xf numFmtId="0" fontId="4" fillId="0" borderId="68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/>
    </xf>
    <xf numFmtId="0" fontId="5" fillId="0" borderId="68" xfId="0" applyFont="1" applyBorder="1" applyAlignment="1">
      <alignment horizontal="left" vertical="top" wrapText="1"/>
    </xf>
    <xf numFmtId="0" fontId="0" fillId="0" borderId="57" xfId="0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1" fillId="11" borderId="68" xfId="0" applyFont="1" applyFill="1" applyBorder="1" applyAlignment="1">
      <alignment horizontal="center" vertical="center"/>
    </xf>
    <xf numFmtId="10" fontId="11" fillId="19" borderId="1" xfId="1" applyNumberFormat="1" applyFont="1" applyFill="1" applyBorder="1" applyAlignment="1">
      <alignment horizontal="right"/>
    </xf>
    <xf numFmtId="10" fontId="11" fillId="0" borderId="1" xfId="1" applyNumberFormat="1" applyFont="1" applyFill="1" applyBorder="1" applyAlignment="1">
      <alignment horizontal="right"/>
    </xf>
    <xf numFmtId="9" fontId="17" fillId="5" borderId="68" xfId="0" applyNumberFormat="1" applyFont="1" applyFill="1" applyBorder="1"/>
    <xf numFmtId="0" fontId="0" fillId="0" borderId="73" xfId="0" applyBorder="1" applyAlignment="1">
      <alignment horizontal="center"/>
    </xf>
    <xf numFmtId="0" fontId="75" fillId="17" borderId="68" xfId="0" applyFont="1" applyFill="1" applyBorder="1" applyAlignment="1">
      <alignment horizontal="center" vertical="center" wrapText="1"/>
    </xf>
    <xf numFmtId="0" fontId="40" fillId="0" borderId="68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75" fillId="17" borderId="68" xfId="0" applyFont="1" applyFill="1" applyBorder="1" applyAlignment="1">
      <alignment vertical="center"/>
    </xf>
    <xf numFmtId="10" fontId="11" fillId="0" borderId="68" xfId="1" applyNumberFormat="1" applyFont="1" applyFill="1" applyBorder="1" applyAlignment="1">
      <alignment horizontal="right"/>
    </xf>
    <xf numFmtId="0" fontId="39" fillId="0" borderId="29" xfId="0" applyFont="1" applyBorder="1" applyAlignment="1">
      <alignment horizontal="center"/>
    </xf>
    <xf numFmtId="0" fontId="39" fillId="0" borderId="69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0" fontId="38" fillId="0" borderId="52" xfId="0" applyFont="1" applyBorder="1"/>
    <xf numFmtId="0" fontId="38" fillId="0" borderId="70" xfId="0" applyFont="1" applyBorder="1"/>
    <xf numFmtId="0" fontId="75" fillId="17" borderId="46" xfId="0" applyFont="1" applyFill="1" applyBorder="1" applyAlignment="1">
      <alignment horizontal="center" vertical="center" wrapText="1"/>
    </xf>
    <xf numFmtId="168" fontId="38" fillId="0" borderId="52" xfId="0" applyNumberFormat="1" applyFont="1" applyBorder="1" applyAlignment="1">
      <alignment horizontal="left"/>
    </xf>
    <xf numFmtId="0" fontId="38" fillId="0" borderId="70" xfId="0" applyFont="1" applyBorder="1" applyAlignment="1">
      <alignment horizontal="left"/>
    </xf>
    <xf numFmtId="169" fontId="38" fillId="0" borderId="52" xfId="0" applyNumberFormat="1" applyFont="1" applyBorder="1" applyAlignment="1">
      <alignment horizontal="left"/>
    </xf>
    <xf numFmtId="0" fontId="39" fillId="0" borderId="65" xfId="0" applyFont="1" applyBorder="1" applyAlignment="1">
      <alignment horizontal="center"/>
    </xf>
    <xf numFmtId="167" fontId="38" fillId="0" borderId="51" xfId="0" applyNumberFormat="1" applyFont="1" applyBorder="1" applyAlignment="1">
      <alignment horizontal="center"/>
    </xf>
    <xf numFmtId="2" fontId="38" fillId="0" borderId="51" xfId="0" applyNumberFormat="1" applyFont="1" applyBorder="1" applyAlignment="1">
      <alignment horizontal="center"/>
    </xf>
    <xf numFmtId="10" fontId="5" fillId="0" borderId="46" xfId="1" applyNumberFormat="1" applyFont="1" applyBorder="1" applyAlignment="1">
      <alignment horizontal="center" vertical="center" wrapText="1"/>
    </xf>
    <xf numFmtId="10" fontId="79" fillId="0" borderId="46" xfId="1" applyNumberFormat="1" applyFont="1" applyBorder="1" applyAlignment="1">
      <alignment horizontal="center" vertical="center" wrapText="1"/>
    </xf>
    <xf numFmtId="0" fontId="0" fillId="0" borderId="46" xfId="0" applyBorder="1" applyAlignment="1">
      <alignment vertical="center"/>
    </xf>
    <xf numFmtId="0" fontId="0" fillId="0" borderId="46" xfId="0" applyBorder="1" applyAlignment="1">
      <alignment horizontal="center" wrapText="1"/>
    </xf>
    <xf numFmtId="0" fontId="0" fillId="0" borderId="74" xfId="0" applyBorder="1" applyAlignment="1">
      <alignment vertical="center"/>
    </xf>
    <xf numFmtId="0" fontId="0" fillId="0" borderId="74" xfId="0" applyBorder="1"/>
    <xf numFmtId="0" fontId="5" fillId="0" borderId="74" xfId="0" applyFont="1" applyBorder="1" applyAlignment="1">
      <alignment horizontal="left"/>
    </xf>
    <xf numFmtId="0" fontId="0" fillId="0" borderId="21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4" fillId="0" borderId="74" xfId="0" applyFont="1" applyBorder="1" applyAlignment="1">
      <alignment vertical="center" wrapText="1"/>
    </xf>
    <xf numFmtId="10" fontId="5" fillId="0" borderId="74" xfId="1" applyNumberFormat="1" applyFont="1" applyBorder="1" applyAlignment="1">
      <alignment horizontal="center" vertical="center" wrapText="1"/>
    </xf>
    <xf numFmtId="10" fontId="84" fillId="0" borderId="74" xfId="1" applyNumberFormat="1" applyFont="1" applyBorder="1" applyAlignment="1">
      <alignment horizontal="center" vertical="center" wrapText="1"/>
    </xf>
    <xf numFmtId="10" fontId="40" fillId="0" borderId="74" xfId="0" applyNumberFormat="1" applyFont="1" applyBorder="1" applyAlignment="1">
      <alignment horizontal="center"/>
    </xf>
    <xf numFmtId="10" fontId="40" fillId="0" borderId="74" xfId="1" applyNumberFormat="1" applyFont="1" applyBorder="1" applyAlignment="1">
      <alignment horizontal="center" vertical="center" wrapText="1"/>
    </xf>
    <xf numFmtId="0" fontId="40" fillId="0" borderId="74" xfId="0" applyFont="1" applyBorder="1" applyAlignment="1">
      <alignment horizontal="center" vertical="center" wrapText="1"/>
    </xf>
    <xf numFmtId="0" fontId="11" fillId="3" borderId="0" xfId="0" applyFont="1" applyFill="1"/>
    <xf numFmtId="0" fontId="0" fillId="3" borderId="0" xfId="0" applyFill="1"/>
    <xf numFmtId="9" fontId="0" fillId="0" borderId="46" xfId="1" applyFont="1" applyBorder="1"/>
    <xf numFmtId="0" fontId="21" fillId="36" borderId="1" xfId="0" applyFont="1" applyFill="1" applyBorder="1" applyAlignment="1">
      <alignment horizontal="center" vertical="center"/>
    </xf>
    <xf numFmtId="0" fontId="22" fillId="36" borderId="46" xfId="0" applyFont="1" applyFill="1" applyBorder="1" applyAlignment="1">
      <alignment horizontal="center" vertical="center"/>
    </xf>
    <xf numFmtId="0" fontId="4" fillId="36" borderId="1" xfId="0" applyFont="1" applyFill="1" applyBorder="1" applyAlignment="1">
      <alignment horizontal="center" vertical="center"/>
    </xf>
    <xf numFmtId="0" fontId="19" fillId="36" borderId="1" xfId="0" applyFont="1" applyFill="1" applyBorder="1" applyAlignment="1">
      <alignment horizontal="center"/>
    </xf>
    <xf numFmtId="0" fontId="4" fillId="20" borderId="1" xfId="0" applyFont="1" applyFill="1" applyBorder="1" applyAlignment="1">
      <alignment horizontal="center" vertical="center"/>
    </xf>
    <xf numFmtId="0" fontId="19" fillId="20" borderId="1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/>
    </xf>
    <xf numFmtId="0" fontId="22" fillId="7" borderId="46" xfId="0" applyFont="1" applyFill="1" applyBorder="1" applyAlignment="1">
      <alignment horizontal="center" vertical="center" wrapText="1"/>
    </xf>
    <xf numFmtId="0" fontId="22" fillId="7" borderId="46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wrapText="1"/>
    </xf>
    <xf numFmtId="0" fontId="19" fillId="7" borderId="1" xfId="0" applyFont="1" applyFill="1" applyBorder="1" applyAlignment="1">
      <alignment horizontal="center"/>
    </xf>
    <xf numFmtId="0" fontId="18" fillId="20" borderId="0" xfId="0" applyFont="1" applyFill="1" applyAlignment="1">
      <alignment horizontal="center"/>
    </xf>
    <xf numFmtId="0" fontId="18" fillId="23" borderId="63" xfId="0" applyFont="1" applyFill="1" applyBorder="1" applyAlignment="1">
      <alignment horizontal="center" vertical="center"/>
    </xf>
    <xf numFmtId="0" fontId="22" fillId="23" borderId="4" xfId="0" applyFont="1" applyFill="1" applyBorder="1" applyAlignment="1">
      <alignment horizontal="center" vertical="center"/>
    </xf>
    <xf numFmtId="0" fontId="4" fillId="23" borderId="1" xfId="0" applyFont="1" applyFill="1" applyBorder="1" applyAlignment="1">
      <alignment horizontal="center" vertical="center"/>
    </xf>
    <xf numFmtId="0" fontId="19" fillId="23" borderId="1" xfId="0" applyFont="1" applyFill="1" applyBorder="1" applyAlignment="1">
      <alignment horizontal="center"/>
    </xf>
    <xf numFmtId="0" fontId="85" fillId="23" borderId="1" xfId="0" applyFont="1" applyFill="1" applyBorder="1" applyAlignment="1">
      <alignment horizontal="center" vertical="center"/>
    </xf>
    <xf numFmtId="0" fontId="22" fillId="20" borderId="25" xfId="0" applyFont="1" applyFill="1" applyBorder="1" applyAlignment="1">
      <alignment horizontal="center" vertical="center" wrapText="1"/>
    </xf>
    <xf numFmtId="1" fontId="11" fillId="11" borderId="1" xfId="0" applyNumberFormat="1" applyFont="1" applyFill="1" applyBorder="1" applyAlignment="1">
      <alignment horizontal="center" vertical="center"/>
    </xf>
    <xf numFmtId="10" fontId="11" fillId="19" borderId="46" xfId="1" applyNumberFormat="1" applyFont="1" applyFill="1" applyBorder="1" applyAlignment="1">
      <alignment horizontal="right"/>
    </xf>
    <xf numFmtId="10" fontId="11" fillId="0" borderId="46" xfId="1" applyNumberFormat="1" applyFont="1" applyFill="1" applyBorder="1" applyAlignment="1">
      <alignment horizontal="right"/>
    </xf>
    <xf numFmtId="9" fontId="17" fillId="5" borderId="46" xfId="0" applyNumberFormat="1" applyFont="1" applyFill="1" applyBorder="1"/>
    <xf numFmtId="0" fontId="11" fillId="0" borderId="0" xfId="0" applyFont="1" applyAlignment="1">
      <alignment horizontal="center"/>
    </xf>
    <xf numFmtId="0" fontId="11" fillId="0" borderId="74" xfId="0" applyFont="1" applyBorder="1" applyAlignment="1">
      <alignment horizont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5" fillId="0" borderId="74" xfId="6" applyBorder="1" applyAlignment="1">
      <alignment horizontal="center" vertical="center"/>
    </xf>
    <xf numFmtId="0" fontId="2" fillId="0" borderId="74" xfId="151" applyFont="1" applyBorder="1" applyAlignment="1">
      <alignment vertical="center" wrapText="1"/>
    </xf>
    <xf numFmtId="0" fontId="2" fillId="0" borderId="74" xfId="151" applyFont="1" applyBorder="1" applyAlignment="1">
      <alignment vertical="center"/>
    </xf>
    <xf numFmtId="0" fontId="1" fillId="0" borderId="74" xfId="151" applyFont="1" applyBorder="1" applyAlignment="1">
      <alignment vertical="center"/>
    </xf>
    <xf numFmtId="0" fontId="1" fillId="0" borderId="74" xfId="151" applyFont="1" applyBorder="1" applyAlignment="1">
      <alignment horizontal="left" vertical="center" wrapText="1"/>
    </xf>
    <xf numFmtId="0" fontId="2" fillId="0" borderId="74" xfId="216" applyFont="1" applyBorder="1" applyAlignment="1">
      <alignment vertical="center" wrapText="1"/>
    </xf>
    <xf numFmtId="0" fontId="1" fillId="0" borderId="74" xfId="151" applyFont="1" applyBorder="1" applyAlignment="1">
      <alignment vertical="center" wrapText="1"/>
    </xf>
    <xf numFmtId="0" fontId="1" fillId="0" borderId="74" xfId="0" applyFont="1" applyBorder="1" applyAlignment="1">
      <alignment vertical="center" wrapText="1"/>
    </xf>
    <xf numFmtId="0" fontId="2" fillId="0" borderId="74" xfId="151" applyFont="1" applyBorder="1" applyAlignment="1">
      <alignment horizontal="left" vertical="center"/>
    </xf>
    <xf numFmtId="0" fontId="2" fillId="0" borderId="74" xfId="151" quotePrefix="1" applyFont="1" applyBorder="1" applyAlignment="1">
      <alignment horizontal="left" vertical="center" wrapText="1"/>
    </xf>
    <xf numFmtId="0" fontId="2" fillId="0" borderId="74" xfId="216" applyFont="1" applyBorder="1" applyAlignment="1">
      <alignment horizontal="left" vertical="center"/>
    </xf>
    <xf numFmtId="0" fontId="2" fillId="0" borderId="74" xfId="151" applyFont="1" applyBorder="1" applyAlignment="1">
      <alignment horizontal="center" vertical="center" wrapText="1"/>
    </xf>
    <xf numFmtId="0" fontId="1" fillId="0" borderId="74" xfId="151" applyFont="1" applyBorder="1" applyAlignment="1">
      <alignment horizontal="center" vertical="center" wrapText="1"/>
    </xf>
    <xf numFmtId="0" fontId="2" fillId="0" borderId="74" xfId="151" applyFont="1" applyBorder="1" applyAlignment="1">
      <alignment horizontal="center" vertical="center"/>
    </xf>
    <xf numFmtId="0" fontId="1" fillId="0" borderId="74" xfId="151" applyFont="1" applyBorder="1" applyAlignment="1">
      <alignment horizontal="center" vertical="center"/>
    </xf>
    <xf numFmtId="0" fontId="2" fillId="0" borderId="74" xfId="216" applyFont="1" applyBorder="1" applyAlignment="1">
      <alignment horizontal="center" vertical="center" wrapText="1"/>
    </xf>
    <xf numFmtId="166" fontId="38" fillId="0" borderId="52" xfId="0" applyNumberFormat="1" applyFont="1" applyBorder="1" applyAlignment="1">
      <alignment horizontal="left"/>
    </xf>
    <xf numFmtId="4" fontId="38" fillId="0" borderId="2" xfId="0" applyNumberFormat="1" applyFont="1" applyBorder="1" applyAlignment="1">
      <alignment horizontal="left" wrapText="1"/>
    </xf>
    <xf numFmtId="0" fontId="2" fillId="0" borderId="64" xfId="3" applyFont="1" applyBorder="1"/>
    <xf numFmtId="0" fontId="2" fillId="0" borderId="52" xfId="3" applyFont="1" applyBorder="1" applyAlignment="1">
      <alignment horizontal="center"/>
    </xf>
    <xf numFmtId="0" fontId="2" fillId="0" borderId="64" xfId="3" applyFont="1" applyBorder="1" applyAlignment="1">
      <alignment horizontal="center"/>
    </xf>
    <xf numFmtId="174" fontId="77" fillId="0" borderId="69" xfId="3" applyNumberFormat="1" applyFont="1" applyBorder="1" applyAlignment="1">
      <alignment horizontal="center"/>
    </xf>
    <xf numFmtId="175" fontId="11" fillId="26" borderId="46" xfId="0" applyNumberFormat="1" applyFont="1" applyFill="1" applyBorder="1" applyAlignment="1">
      <alignment horizontal="center" vertical="center" wrapText="1"/>
    </xf>
    <xf numFmtId="0" fontId="11" fillId="26" borderId="46" xfId="0" applyFont="1" applyFill="1" applyBorder="1" applyAlignment="1">
      <alignment horizontal="center" vertical="center" wrapText="1"/>
    </xf>
    <xf numFmtId="179" fontId="11" fillId="26" borderId="46" xfId="0" applyNumberFormat="1" applyFont="1" applyFill="1" applyBorder="1" applyAlignment="1">
      <alignment horizontal="center" vertical="center" wrapText="1"/>
    </xf>
    <xf numFmtId="173" fontId="0" fillId="0" borderId="46" xfId="0" applyNumberFormat="1" applyBorder="1"/>
    <xf numFmtId="0" fontId="2" fillId="0" borderId="46" xfId="0" applyFont="1" applyBorder="1" applyAlignment="1">
      <alignment vertical="center" wrapText="1"/>
    </xf>
    <xf numFmtId="0" fontId="2" fillId="0" borderId="46" xfId="311" applyFont="1" applyFill="1" applyBorder="1" applyAlignment="1">
      <alignment horizontal="left" vertical="center"/>
    </xf>
    <xf numFmtId="0" fontId="2" fillId="0" borderId="46" xfId="0" applyFont="1" applyBorder="1" applyAlignment="1">
      <alignment horizontal="left"/>
    </xf>
    <xf numFmtId="0" fontId="2" fillId="0" borderId="46" xfId="0" applyFont="1" applyBorder="1" applyAlignment="1">
      <alignment vertical="center"/>
    </xf>
    <xf numFmtId="0" fontId="2" fillId="0" borderId="46" xfId="0" applyFont="1" applyBorder="1" applyAlignment="1">
      <alignment horizontal="left" vertical="center"/>
    </xf>
    <xf numFmtId="0" fontId="2" fillId="0" borderId="46" xfId="311" applyNumberFormat="1" applyFont="1" applyFill="1" applyBorder="1" applyAlignment="1">
      <alignment horizontal="left" vertical="center"/>
    </xf>
    <xf numFmtId="0" fontId="2" fillId="0" borderId="46" xfId="16" applyFont="1" applyFill="1" applyBorder="1" applyProtection="1"/>
    <xf numFmtId="177" fontId="2" fillId="0" borderId="46" xfId="17" applyFont="1" applyBorder="1" applyAlignment="1">
      <alignment vertical="center"/>
    </xf>
    <xf numFmtId="0" fontId="2" fillId="0" borderId="46" xfId="14" applyFont="1" applyBorder="1" applyAlignment="1">
      <alignment vertical="center"/>
    </xf>
    <xf numFmtId="0" fontId="2" fillId="0" borderId="46" xfId="172" applyFont="1" applyBorder="1" applyAlignment="1">
      <alignment vertical="center"/>
    </xf>
    <xf numFmtId="187" fontId="2" fillId="0" borderId="46" xfId="311" applyNumberFormat="1" applyFont="1" applyFill="1" applyBorder="1" applyAlignment="1">
      <alignment horizontal="left" vertical="center"/>
    </xf>
    <xf numFmtId="1" fontId="2" fillId="0" borderId="54" xfId="0" applyNumberFormat="1" applyFont="1" applyBorder="1" applyAlignment="1">
      <alignment vertical="center" wrapText="1"/>
    </xf>
    <xf numFmtId="0" fontId="0" fillId="0" borderId="77" xfId="0" applyBorder="1"/>
    <xf numFmtId="10" fontId="5" fillId="0" borderId="7" xfId="1" applyNumberFormat="1" applyFont="1" applyFill="1" applyBorder="1" applyAlignment="1">
      <alignment horizontal="center" vertical="center" wrapText="1"/>
    </xf>
    <xf numFmtId="10" fontId="82" fillId="0" borderId="68" xfId="0" applyNumberFormat="1" applyFont="1" applyBorder="1" applyAlignment="1">
      <alignment horizontal="center"/>
    </xf>
    <xf numFmtId="10" fontId="2" fillId="0" borderId="16" xfId="1" applyNumberFormat="1" applyFont="1" applyFill="1" applyBorder="1" applyAlignment="1">
      <alignment horizontal="center" vertical="center" wrapText="1"/>
    </xf>
    <xf numFmtId="10" fontId="70" fillId="0" borderId="16" xfId="0" applyNumberFormat="1" applyFont="1" applyBorder="1" applyAlignment="1">
      <alignment horizontal="center"/>
    </xf>
    <xf numFmtId="10" fontId="2" fillId="0" borderId="46" xfId="1" applyNumberFormat="1" applyFont="1" applyFill="1" applyBorder="1" applyAlignment="1">
      <alignment horizontal="center" vertical="center" wrapText="1"/>
    </xf>
    <xf numFmtId="0" fontId="82" fillId="0" borderId="68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10" fontId="79" fillId="0" borderId="7" xfId="1" applyNumberFormat="1" applyFont="1" applyFill="1" applyBorder="1" applyAlignment="1">
      <alignment horizontal="center" vertical="center" wrapText="1"/>
    </xf>
    <xf numFmtId="10" fontId="79" fillId="0" borderId="21" xfId="1" applyNumberFormat="1" applyFont="1" applyFill="1" applyBorder="1" applyAlignment="1">
      <alignment horizontal="center" vertical="center" wrapText="1"/>
    </xf>
    <xf numFmtId="10" fontId="34" fillId="0" borderId="68" xfId="1" applyNumberFormat="1" applyFont="1" applyFill="1" applyBorder="1" applyAlignment="1">
      <alignment horizontal="center" vertical="center" wrapText="1"/>
    </xf>
    <xf numFmtId="10" fontId="5" fillId="0" borderId="53" xfId="0" applyNumberFormat="1" applyFont="1" applyBorder="1" applyAlignment="1">
      <alignment horizontal="center" vertical="center"/>
    </xf>
    <xf numFmtId="10" fontId="40" fillId="0" borderId="46" xfId="0" applyNumberFormat="1" applyFont="1" applyBorder="1" applyAlignment="1">
      <alignment horizontal="center" vertical="center" wrapText="1"/>
    </xf>
    <xf numFmtId="10" fontId="84" fillId="0" borderId="46" xfId="0" applyNumberFormat="1" applyFont="1" applyBorder="1" applyAlignment="1">
      <alignment horizontal="center" vertical="center"/>
    </xf>
    <xf numFmtId="0" fontId="11" fillId="2" borderId="0" xfId="0" applyFont="1" applyFill="1"/>
    <xf numFmtId="0" fontId="0" fillId="2" borderId="0" xfId="0" applyFill="1"/>
    <xf numFmtId="0" fontId="83" fillId="48" borderId="68" xfId="0" applyFont="1" applyFill="1" applyBorder="1" applyAlignment="1">
      <alignment horizontal="center" vertical="center" wrapText="1"/>
    </xf>
    <xf numFmtId="0" fontId="18" fillId="0" borderId="78" xfId="0" applyFont="1" applyBorder="1" applyAlignment="1">
      <alignment horizontal="center"/>
    </xf>
    <xf numFmtId="0" fontId="0" fillId="0" borderId="78" xfId="0" applyBorder="1" applyAlignment="1">
      <alignment horizontal="right"/>
    </xf>
    <xf numFmtId="10" fontId="11" fillId="0" borderId="78" xfId="1" applyNumberFormat="1" applyFont="1" applyFill="1" applyBorder="1" applyAlignment="1">
      <alignment horizontal="right"/>
    </xf>
    <xf numFmtId="0" fontId="71" fillId="26" borderId="16" xfId="0" applyFont="1" applyFill="1" applyBorder="1" applyAlignment="1">
      <alignment horizontal="center" vertical="center" wrapText="1"/>
    </xf>
    <xf numFmtId="15" fontId="71" fillId="26" borderId="16" xfId="0" applyNumberFormat="1" applyFont="1" applyFill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0" fillId="0" borderId="78" xfId="0" applyBorder="1" applyAlignment="1">
      <alignment horizontal="left" vertical="center" wrapText="1"/>
    </xf>
    <xf numFmtId="0" fontId="0" fillId="0" borderId="78" xfId="0" applyBorder="1" applyAlignment="1">
      <alignment horizontal="center" vertical="center" wrapText="1"/>
    </xf>
    <xf numFmtId="15" fontId="0" fillId="0" borderId="78" xfId="0" applyNumberFormat="1" applyBorder="1" applyAlignment="1">
      <alignment horizontal="center" vertical="center" wrapText="1"/>
    </xf>
    <xf numFmtId="186" fontId="0" fillId="0" borderId="78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78" xfId="0" applyBorder="1"/>
    <xf numFmtId="0" fontId="0" fillId="0" borderId="78" xfId="0" applyBorder="1" applyAlignment="1">
      <alignment horizontal="center"/>
    </xf>
    <xf numFmtId="0" fontId="0" fillId="0" borderId="25" xfId="0" applyBorder="1"/>
    <xf numFmtId="15" fontId="0" fillId="0" borderId="25" xfId="0" applyNumberFormat="1" applyBorder="1" applyAlignment="1">
      <alignment horizontal="center"/>
    </xf>
    <xf numFmtId="15" fontId="0" fillId="0" borderId="78" xfId="0" applyNumberFormat="1" applyBorder="1" applyAlignment="1">
      <alignment horizontal="center"/>
    </xf>
    <xf numFmtId="186" fontId="4" fillId="0" borderId="78" xfId="0" applyNumberFormat="1" applyFont="1" applyBorder="1" applyAlignment="1">
      <alignment horizontal="center" vertical="center" wrapText="1"/>
    </xf>
    <xf numFmtId="0" fontId="0" fillId="0" borderId="21" xfId="0" applyBorder="1"/>
    <xf numFmtId="0" fontId="0" fillId="0" borderId="80" xfId="0" applyBorder="1"/>
    <xf numFmtId="0" fontId="11" fillId="2" borderId="78" xfId="4" applyFont="1" applyFill="1" applyBorder="1" applyAlignment="1">
      <alignment horizontal="center" vertical="center" wrapText="1"/>
    </xf>
    <xf numFmtId="0" fontId="0" fillId="0" borderId="82" xfId="0" applyBorder="1"/>
    <xf numFmtId="0" fontId="2" fillId="0" borderId="78" xfId="0" applyFont="1" applyBorder="1" applyAlignment="1">
      <alignment vertical="center" wrapText="1"/>
    </xf>
    <xf numFmtId="0" fontId="18" fillId="0" borderId="82" xfId="0" applyFont="1" applyBorder="1" applyAlignment="1">
      <alignment vertical="top" wrapText="1"/>
    </xf>
    <xf numFmtId="0" fontId="86" fillId="0" borderId="82" xfId="0" applyFont="1" applyBorder="1" applyAlignment="1">
      <alignment vertical="top" wrapText="1"/>
    </xf>
    <xf numFmtId="0" fontId="86" fillId="0" borderId="82" xfId="0" applyFont="1" applyBorder="1"/>
    <xf numFmtId="0" fontId="18" fillId="0" borderId="82" xfId="0" applyFont="1" applyBorder="1"/>
    <xf numFmtId="0" fontId="87" fillId="0" borderId="82" xfId="0" applyFont="1" applyBorder="1" applyAlignment="1">
      <alignment vertical="top" wrapText="1"/>
    </xf>
    <xf numFmtId="0" fontId="87" fillId="0" borderId="82" xfId="0" applyFont="1" applyBorder="1"/>
    <xf numFmtId="0" fontId="0" fillId="0" borderId="82" xfId="0" applyBorder="1" applyAlignment="1">
      <alignment vertical="top" wrapText="1"/>
    </xf>
    <xf numFmtId="0" fontId="0" fillId="0" borderId="82" xfId="0" applyBorder="1" applyAlignment="1">
      <alignment horizontal="center"/>
    </xf>
    <xf numFmtId="0" fontId="5" fillId="0" borderId="82" xfId="0" applyFont="1" applyBorder="1" applyAlignment="1">
      <alignment horizontal="center" vertical="top" wrapText="1"/>
    </xf>
    <xf numFmtId="0" fontId="0" fillId="0" borderId="82" xfId="0" applyBorder="1" applyAlignment="1">
      <alignment wrapText="1"/>
    </xf>
    <xf numFmtId="0" fontId="0" fillId="0" borderId="82" xfId="0" applyBorder="1" applyAlignment="1">
      <alignment horizontal="left"/>
    </xf>
    <xf numFmtId="0" fontId="0" fillId="0" borderId="85" xfId="0" applyBorder="1" applyAlignment="1">
      <alignment horizontal="left" vertical="center" wrapText="1"/>
    </xf>
    <xf numFmtId="0" fontId="0" fillId="0" borderId="85" xfId="0" applyBorder="1" applyAlignment="1">
      <alignment horizontal="center" vertical="center" wrapText="1"/>
    </xf>
    <xf numFmtId="188" fontId="0" fillId="0" borderId="85" xfId="0" applyNumberFormat="1" applyBorder="1" applyAlignment="1">
      <alignment horizontal="center" vertical="center" wrapText="1"/>
    </xf>
    <xf numFmtId="0" fontId="89" fillId="0" borderId="85" xfId="0" applyFont="1" applyBorder="1"/>
    <xf numFmtId="16" fontId="0" fillId="0" borderId="85" xfId="0" applyNumberFormat="1" applyBorder="1" applyAlignment="1">
      <alignment horizontal="center" vertical="center" wrapText="1"/>
    </xf>
    <xf numFmtId="0" fontId="11" fillId="26" borderId="85" xfId="0" applyFont="1" applyFill="1" applyBorder="1" applyAlignment="1">
      <alignment horizontal="center" vertical="center" wrapText="1"/>
    </xf>
    <xf numFmtId="0" fontId="89" fillId="0" borderId="85" xfId="0" applyFont="1" applyBorder="1" applyAlignment="1">
      <alignment vertical="center"/>
    </xf>
    <xf numFmtId="188" fontId="0" fillId="0" borderId="85" xfId="0" applyNumberFormat="1" applyBorder="1" applyAlignment="1">
      <alignment horizontal="left" vertical="center" wrapText="1"/>
    </xf>
    <xf numFmtId="0" fontId="0" fillId="0" borderId="85" xfId="0" applyBorder="1" applyAlignment="1">
      <alignment horizontal="center" wrapText="1"/>
    </xf>
    <xf numFmtId="10" fontId="79" fillId="0" borderId="85" xfId="0" applyNumberFormat="1" applyFont="1" applyBorder="1" applyAlignment="1">
      <alignment horizontal="center" vertical="center"/>
    </xf>
    <xf numFmtId="0" fontId="0" fillId="0" borderId="85" xfId="0" applyBorder="1"/>
    <xf numFmtId="0" fontId="0" fillId="0" borderId="85" xfId="0" applyBorder="1" applyAlignment="1">
      <alignment horizontal="center" vertical="center"/>
    </xf>
    <xf numFmtId="10" fontId="5" fillId="0" borderId="85" xfId="0" applyNumberFormat="1" applyFont="1" applyBorder="1" applyAlignment="1">
      <alignment horizontal="center" vertical="center"/>
    </xf>
    <xf numFmtId="10" fontId="40" fillId="0" borderId="85" xfId="1" applyNumberFormat="1" applyFont="1" applyBorder="1" applyAlignment="1">
      <alignment horizontal="center" vertical="center" wrapText="1"/>
    </xf>
    <xf numFmtId="10" fontId="40" fillId="0" borderId="85" xfId="0" applyNumberFormat="1" applyFont="1" applyBorder="1" applyAlignment="1">
      <alignment horizontal="center" vertical="center" wrapText="1"/>
    </xf>
    <xf numFmtId="0" fontId="40" fillId="0" borderId="85" xfId="0" applyFont="1" applyBorder="1" applyAlignment="1">
      <alignment horizontal="center" vertical="center" wrapText="1"/>
    </xf>
    <xf numFmtId="15" fontId="22" fillId="0" borderId="85" xfId="0" applyNumberFormat="1" applyFont="1" applyBorder="1" applyAlignment="1">
      <alignment horizontal="center"/>
    </xf>
    <xf numFmtId="0" fontId="18" fillId="0" borderId="85" xfId="0" applyFont="1" applyBorder="1"/>
    <xf numFmtId="0" fontId="18" fillId="0" borderId="85" xfId="133" applyFont="1" applyBorder="1" applyAlignment="1">
      <alignment horizontal="center" vertical="center"/>
    </xf>
    <xf numFmtId="0" fontId="18" fillId="3" borderId="85" xfId="0" applyFont="1" applyFill="1" applyBorder="1"/>
    <xf numFmtId="0" fontId="18" fillId="0" borderId="85" xfId="0" applyFont="1" applyBorder="1" applyAlignment="1">
      <alignment horizontal="center" vertical="center"/>
    </xf>
    <xf numFmtId="0" fontId="22" fillId="0" borderId="85" xfId="0" applyFont="1" applyBorder="1"/>
    <xf numFmtId="15" fontId="22" fillId="0" borderId="85" xfId="133" applyNumberFormat="1" applyFont="1" applyBorder="1" applyAlignment="1">
      <alignment horizontal="center" vertical="center"/>
    </xf>
    <xf numFmtId="15" fontId="18" fillId="0" borderId="85" xfId="133" applyNumberFormat="1" applyFont="1" applyBorder="1" applyAlignment="1">
      <alignment horizontal="center" vertical="center"/>
    </xf>
    <xf numFmtId="0" fontId="18" fillId="0" borderId="86" xfId="133" applyFont="1" applyBorder="1" applyAlignment="1">
      <alignment horizontal="center" vertical="center"/>
    </xf>
    <xf numFmtId="15" fontId="18" fillId="0" borderId="85" xfId="0" applyNumberFormat="1" applyFont="1" applyBorder="1" applyAlignment="1">
      <alignment horizontal="center" vertical="center"/>
    </xf>
    <xf numFmtId="15" fontId="18" fillId="0" borderId="85" xfId="0" applyNumberFormat="1" applyFont="1" applyBorder="1"/>
    <xf numFmtId="0" fontId="18" fillId="0" borderId="85" xfId="0" quotePrefix="1" applyFont="1" applyBorder="1"/>
    <xf numFmtId="20" fontId="38" fillId="0" borderId="92" xfId="0" applyNumberFormat="1" applyFont="1" applyBorder="1" applyAlignment="1">
      <alignment horizontal="left"/>
    </xf>
    <xf numFmtId="3" fontId="91" fillId="0" borderId="90" xfId="0" applyNumberFormat="1" applyFont="1" applyBorder="1" applyAlignment="1">
      <alignment horizontal="center"/>
    </xf>
    <xf numFmtId="3" fontId="91" fillId="0" borderId="94" xfId="0" applyNumberFormat="1" applyFont="1" applyBorder="1" applyAlignment="1">
      <alignment horizontal="center"/>
    </xf>
    <xf numFmtId="3" fontId="91" fillId="0" borderId="96" xfId="0" applyNumberFormat="1" applyFont="1" applyBorder="1" applyAlignment="1">
      <alignment horizontal="center"/>
    </xf>
    <xf numFmtId="0" fontId="91" fillId="0" borderId="94" xfId="0" applyFont="1" applyBorder="1"/>
    <xf numFmtId="4" fontId="38" fillId="0" borderId="98" xfId="0" applyNumberFormat="1" applyFont="1" applyBorder="1" applyAlignment="1">
      <alignment horizontal="left"/>
    </xf>
    <xf numFmtId="0" fontId="39" fillId="0" borderId="94" xfId="0" applyFont="1" applyBorder="1" applyAlignment="1">
      <alignment horizontal="center"/>
    </xf>
    <xf numFmtId="0" fontId="91" fillId="0" borderId="87" xfId="0" applyFont="1" applyBorder="1"/>
    <xf numFmtId="3" fontId="91" fillId="0" borderId="99" xfId="0" applyNumberFormat="1" applyFont="1" applyBorder="1" applyAlignment="1">
      <alignment horizontal="center"/>
    </xf>
    <xf numFmtId="174" fontId="92" fillId="0" borderId="87" xfId="0" applyNumberFormat="1" applyFont="1" applyBorder="1" applyAlignment="1">
      <alignment horizontal="center"/>
    </xf>
    <xf numFmtId="3" fontId="91" fillId="0" borderId="87" xfId="0" applyNumberFormat="1" applyFont="1" applyBorder="1" applyAlignment="1">
      <alignment horizontal="center"/>
    </xf>
    <xf numFmtId="0" fontId="0" fillId="0" borderId="85" xfId="0" applyBorder="1" applyAlignment="1">
      <alignment horizontal="left"/>
    </xf>
    <xf numFmtId="174" fontId="91" fillId="0" borderId="87" xfId="0" applyNumberFormat="1" applyFont="1" applyBorder="1" applyAlignment="1">
      <alignment horizontal="center"/>
    </xf>
    <xf numFmtId="174" fontId="91" fillId="0" borderId="97" xfId="0" applyNumberFormat="1" applyFont="1" applyBorder="1" applyAlignment="1">
      <alignment horizontal="center"/>
    </xf>
    <xf numFmtId="0" fontId="91" fillId="0" borderId="96" xfId="0" applyFont="1" applyBorder="1"/>
    <xf numFmtId="174" fontId="91" fillId="0" borderId="94" xfId="0" applyNumberFormat="1" applyFont="1" applyBorder="1" applyAlignment="1">
      <alignment horizontal="center"/>
    </xf>
    <xf numFmtId="0" fontId="39" fillId="0" borderId="91" xfId="0" applyFont="1" applyBorder="1" applyAlignment="1">
      <alignment horizontal="center"/>
    </xf>
    <xf numFmtId="174" fontId="91" fillId="0" borderId="91" xfId="0" applyNumberFormat="1" applyFont="1" applyBorder="1" applyAlignment="1">
      <alignment horizontal="center"/>
    </xf>
    <xf numFmtId="3" fontId="91" fillId="0" borderId="97" xfId="0" applyNumberFormat="1" applyFont="1" applyBorder="1" applyAlignment="1">
      <alignment horizontal="center"/>
    </xf>
    <xf numFmtId="3" fontId="91" fillId="0" borderId="93" xfId="0" applyNumberFormat="1" applyFont="1" applyBorder="1" applyAlignment="1">
      <alignment horizontal="center"/>
    </xf>
    <xf numFmtId="0" fontId="39" fillId="0" borderId="96" xfId="0" applyFont="1" applyBorder="1" applyAlignment="1">
      <alignment horizontal="center"/>
    </xf>
    <xf numFmtId="0" fontId="11" fillId="0" borderId="85" xfId="0" applyFont="1" applyBorder="1" applyAlignment="1">
      <alignment horizontal="center"/>
    </xf>
    <xf numFmtId="15" fontId="0" fillId="0" borderId="85" xfId="0" applyNumberFormat="1" applyBorder="1"/>
    <xf numFmtId="0" fontId="0" fillId="0" borderId="0" xfId="0" pivotButton="1"/>
    <xf numFmtId="0" fontId="38" fillId="0" borderId="87" xfId="0" applyFont="1" applyBorder="1" applyAlignment="1">
      <alignment horizontal="center"/>
    </xf>
    <xf numFmtId="0" fontId="38" fillId="0" borderId="92" xfId="0" applyFont="1" applyBorder="1"/>
    <xf numFmtId="0" fontId="38" fillId="0" borderId="95" xfId="0" applyFont="1" applyBorder="1"/>
    <xf numFmtId="1" fontId="0" fillId="0" borderId="0" xfId="0" applyNumberFormat="1"/>
    <xf numFmtId="168" fontId="38" fillId="0" borderId="92" xfId="0" applyNumberFormat="1" applyFont="1" applyBorder="1" applyAlignment="1">
      <alignment horizontal="left"/>
    </xf>
    <xf numFmtId="0" fontId="38" fillId="0" borderId="95" xfId="0" applyFont="1" applyBorder="1" applyAlignment="1">
      <alignment horizontal="left"/>
    </xf>
    <xf numFmtId="169" fontId="38" fillId="0" borderId="92" xfId="0" applyNumberFormat="1" applyFont="1" applyBorder="1" applyAlignment="1">
      <alignment horizontal="left"/>
    </xf>
    <xf numFmtId="167" fontId="38" fillId="0" borderId="87" xfId="0" applyNumberFormat="1" applyFont="1" applyBorder="1" applyAlignment="1">
      <alignment horizontal="center"/>
    </xf>
    <xf numFmtId="2" fontId="38" fillId="0" borderId="87" xfId="0" applyNumberFormat="1" applyFont="1" applyBorder="1" applyAlignment="1">
      <alignment horizontal="center"/>
    </xf>
    <xf numFmtId="0" fontId="90" fillId="0" borderId="0" xfId="0" applyFont="1"/>
    <xf numFmtId="0" fontId="0" fillId="3" borderId="88" xfId="0" applyFill="1" applyBorder="1"/>
    <xf numFmtId="0" fontId="0" fillId="3" borderId="88" xfId="0" applyFill="1" applyBorder="1" applyAlignment="1">
      <alignment horizontal="center"/>
    </xf>
    <xf numFmtId="10" fontId="0" fillId="0" borderId="85" xfId="0" applyNumberFormat="1" applyBorder="1" applyAlignment="1">
      <alignment horizontal="left"/>
    </xf>
    <xf numFmtId="0" fontId="93" fillId="49" borderId="85" xfId="0" applyFont="1" applyFill="1" applyBorder="1" applyAlignment="1">
      <alignment horizontal="center" vertical="center" wrapText="1"/>
    </xf>
    <xf numFmtId="0" fontId="94" fillId="49" borderId="85" xfId="0" applyFont="1" applyFill="1" applyBorder="1" applyAlignment="1">
      <alignment horizontal="center" vertical="center" wrapText="1"/>
    </xf>
    <xf numFmtId="0" fontId="55" fillId="49" borderId="85" xfId="0" applyFont="1" applyFill="1" applyBorder="1" applyAlignment="1">
      <alignment horizontal="center" vertical="center"/>
    </xf>
    <xf numFmtId="0" fontId="35" fillId="50" borderId="85" xfId="0" applyFont="1" applyFill="1" applyBorder="1" applyAlignment="1">
      <alignment horizontal="center" vertical="center"/>
    </xf>
    <xf numFmtId="0" fontId="35" fillId="50" borderId="85" xfId="0" applyFont="1" applyFill="1" applyBorder="1" applyAlignment="1">
      <alignment horizontal="center" vertical="center" wrapText="1"/>
    </xf>
    <xf numFmtId="0" fontId="0" fillId="0" borderId="46" xfId="311" applyFont="1" applyFill="1" applyBorder="1" applyAlignment="1">
      <alignment horizontal="left" vertical="center"/>
    </xf>
    <xf numFmtId="1" fontId="0" fillId="0" borderId="54" xfId="0" applyNumberForma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6" xfId="0" applyBorder="1" applyAlignment="1">
      <alignment horizontal="left"/>
    </xf>
    <xf numFmtId="0" fontId="0" fillId="0" borderId="46" xfId="311" applyNumberFormat="1" applyFont="1" applyFill="1" applyBorder="1" applyAlignment="1">
      <alignment horizontal="left" vertical="center"/>
    </xf>
    <xf numFmtId="0" fontId="0" fillId="0" borderId="46" xfId="16" applyFont="1" applyFill="1" applyBorder="1" applyProtection="1"/>
    <xf numFmtId="0" fontId="86" fillId="0" borderId="0" xfId="0" applyFont="1"/>
    <xf numFmtId="0" fontId="0" fillId="0" borderId="78" xfId="0" applyBorder="1" applyAlignment="1">
      <alignment vertical="center" wrapText="1"/>
    </xf>
    <xf numFmtId="177" fontId="0" fillId="0" borderId="46" xfId="17" applyFont="1" applyBorder="1" applyAlignment="1">
      <alignment vertical="center"/>
    </xf>
    <xf numFmtId="0" fontId="0" fillId="0" borderId="46" xfId="14" applyFont="1" applyBorder="1" applyAlignment="1">
      <alignment vertical="center"/>
    </xf>
    <xf numFmtId="0" fontId="0" fillId="0" borderId="46" xfId="172" applyFont="1" applyBorder="1" applyAlignment="1">
      <alignment vertical="center"/>
    </xf>
    <xf numFmtId="187" fontId="0" fillId="0" borderId="46" xfId="311" applyNumberFormat="1" applyFont="1" applyFill="1" applyBorder="1" applyAlignment="1">
      <alignment horizontal="left" vertical="center"/>
    </xf>
    <xf numFmtId="0" fontId="0" fillId="0" borderId="82" xfId="0" applyBorder="1" applyAlignment="1">
      <alignment vertical="center" wrapText="1"/>
    </xf>
    <xf numFmtId="0" fontId="42" fillId="0" borderId="0" xfId="146"/>
    <xf numFmtId="0" fontId="40" fillId="0" borderId="100" xfId="146" applyFont="1" applyBorder="1" applyAlignment="1">
      <alignment vertical="center" wrapText="1"/>
    </xf>
    <xf numFmtId="0" fontId="0" fillId="0" borderId="104" xfId="0" applyBorder="1" applyAlignment="1">
      <alignment horizontal="center" vertical="center" wrapText="1"/>
    </xf>
    <xf numFmtId="186" fontId="4" fillId="0" borderId="104" xfId="0" applyNumberFormat="1" applyFont="1" applyBorder="1" applyAlignment="1">
      <alignment horizontal="center" vertical="center" wrapText="1"/>
    </xf>
    <xf numFmtId="0" fontId="0" fillId="0" borderId="104" xfId="0" applyBorder="1" applyAlignment="1">
      <alignment horizontal="left" vertical="center" wrapText="1"/>
    </xf>
    <xf numFmtId="0" fontId="4" fillId="0" borderId="104" xfId="0" applyFont="1" applyBorder="1" applyAlignment="1">
      <alignment horizontal="center" vertical="center" wrapText="1"/>
    </xf>
    <xf numFmtId="0" fontId="0" fillId="0" borderId="104" xfId="0" applyBorder="1"/>
    <xf numFmtId="0" fontId="0" fillId="0" borderId="104" xfId="0" applyBorder="1" applyAlignment="1">
      <alignment horizontal="center"/>
    </xf>
    <xf numFmtId="0" fontId="86" fillId="0" borderId="104" xfId="0" applyFont="1" applyBorder="1"/>
    <xf numFmtId="0" fontId="0" fillId="0" borderId="104" xfId="0" applyBorder="1" applyAlignment="1">
      <alignment wrapText="1"/>
    </xf>
    <xf numFmtId="0" fontId="0" fillId="0" borderId="104" xfId="0" applyBorder="1" applyAlignment="1">
      <alignment vertical="top" wrapText="1"/>
    </xf>
    <xf numFmtId="186" fontId="0" fillId="0" borderId="104" xfId="0" applyNumberFormat="1" applyBorder="1" applyAlignment="1">
      <alignment horizontal="center" vertical="center" wrapText="1"/>
    </xf>
    <xf numFmtId="0" fontId="18" fillId="0" borderId="104" xfId="0" applyFont="1" applyBorder="1"/>
    <xf numFmtId="0" fontId="0" fillId="0" borderId="106" xfId="0" applyBorder="1"/>
    <xf numFmtId="0" fontId="0" fillId="0" borderId="106" xfId="0" applyBorder="1" applyAlignment="1">
      <alignment horizontal="center"/>
    </xf>
    <xf numFmtId="0" fontId="64" fillId="0" borderId="0" xfId="5" applyFont="1" applyAlignment="1">
      <alignment horizontal="center" vertical="center" wrapText="1"/>
    </xf>
    <xf numFmtId="0" fontId="64" fillId="0" borderId="0" xfId="5" applyFont="1" applyAlignment="1">
      <alignment horizontal="left" vertical="center"/>
    </xf>
    <xf numFmtId="0" fontId="18" fillId="0" borderId="0" xfId="146" applyFont="1" applyAlignment="1">
      <alignment horizontal="center" vertical="center"/>
    </xf>
    <xf numFmtId="0" fontId="64" fillId="0" borderId="0" xfId="5" applyFont="1" applyAlignment="1">
      <alignment horizontal="center" vertical="center"/>
    </xf>
    <xf numFmtId="0" fontId="18" fillId="0" borderId="0" xfId="146" applyFont="1" applyAlignment="1">
      <alignment wrapText="1"/>
    </xf>
    <xf numFmtId="171" fontId="64" fillId="0" borderId="0" xfId="5" applyNumberFormat="1" applyFont="1" applyAlignment="1">
      <alignment horizontal="center" vertical="center"/>
    </xf>
    <xf numFmtId="16" fontId="0" fillId="0" borderId="104" xfId="0" applyNumberFormat="1" applyBorder="1" applyAlignment="1">
      <alignment horizontal="center" vertical="center" wrapText="1"/>
    </xf>
    <xf numFmtId="0" fontId="64" fillId="0" borderId="104" xfId="5" applyFont="1" applyBorder="1" applyAlignment="1">
      <alignment horizontal="center" vertical="center" wrapText="1"/>
    </xf>
    <xf numFmtId="0" fontId="64" fillId="0" borderId="104" xfId="5" applyFont="1" applyBorder="1" applyAlignment="1">
      <alignment horizontal="left" vertical="center" wrapText="1"/>
    </xf>
    <xf numFmtId="1" fontId="22" fillId="0" borderId="104" xfId="146" applyNumberFormat="1" applyFont="1" applyBorder="1" applyAlignment="1">
      <alignment horizontal="center" vertical="center"/>
    </xf>
    <xf numFmtId="0" fontId="18" fillId="0" borderId="0" xfId="146" applyFont="1" applyAlignment="1">
      <alignment vertical="center" wrapText="1"/>
    </xf>
    <xf numFmtId="171" fontId="64" fillId="0" borderId="104" xfId="5" applyNumberFormat="1" applyFont="1" applyBorder="1" applyAlignment="1">
      <alignment horizontal="center" vertical="center" wrapText="1"/>
    </xf>
    <xf numFmtId="0" fontId="22" fillId="0" borderId="104" xfId="146" applyFont="1" applyBorder="1" applyAlignment="1">
      <alignment horizontal="center" vertical="center"/>
    </xf>
    <xf numFmtId="0" fontId="22" fillId="0" borderId="104" xfId="146" applyFont="1" applyBorder="1" applyAlignment="1">
      <alignment horizontal="left" vertical="center" wrapText="1"/>
    </xf>
    <xf numFmtId="1" fontId="64" fillId="0" borderId="104" xfId="5" applyNumberFormat="1" applyFont="1" applyBorder="1" applyAlignment="1">
      <alignment horizontal="center" vertical="center" wrapText="1"/>
    </xf>
    <xf numFmtId="0" fontId="64" fillId="0" borderId="71" xfId="5" applyFont="1" applyBorder="1" applyAlignment="1">
      <alignment horizontal="center" vertical="center" wrapText="1"/>
    </xf>
    <xf numFmtId="0" fontId="64" fillId="0" borderId="90" xfId="5" applyFont="1" applyBorder="1" applyAlignment="1">
      <alignment horizontal="left" vertical="center"/>
    </xf>
    <xf numFmtId="0" fontId="18" fillId="0" borderId="106" xfId="146" applyFont="1" applyBorder="1" applyAlignment="1">
      <alignment horizontal="center" vertical="center"/>
    </xf>
    <xf numFmtId="0" fontId="64" fillId="0" borderId="106" xfId="5" applyFont="1" applyBorder="1" applyAlignment="1">
      <alignment horizontal="center" vertical="center"/>
    </xf>
    <xf numFmtId="0" fontId="18" fillId="0" borderId="106" xfId="146" applyFont="1" applyBorder="1" applyAlignment="1">
      <alignment wrapText="1"/>
    </xf>
    <xf numFmtId="171" fontId="64" fillId="0" borderId="107" xfId="5" applyNumberFormat="1" applyFont="1" applyBorder="1" applyAlignment="1">
      <alignment horizontal="center" vertical="center"/>
    </xf>
    <xf numFmtId="0" fontId="18" fillId="0" borderId="104" xfId="146" applyFont="1" applyBorder="1" applyAlignment="1">
      <alignment horizontal="center" vertical="center"/>
    </xf>
    <xf numFmtId="0" fontId="30" fillId="0" borderId="104" xfId="5" applyBorder="1" applyAlignment="1">
      <alignment horizontal="center" vertical="center" wrapText="1"/>
    </xf>
    <xf numFmtId="0" fontId="64" fillId="0" borderId="104" xfId="5" applyFont="1" applyBorder="1" applyAlignment="1">
      <alignment horizontal="left" vertical="center"/>
    </xf>
    <xf numFmtId="0" fontId="64" fillId="0" borderId="104" xfId="5" applyFont="1" applyBorder="1" applyAlignment="1">
      <alignment horizontal="center" vertical="center"/>
    </xf>
    <xf numFmtId="171" fontId="64" fillId="0" borderId="104" xfId="5" applyNumberFormat="1" applyFont="1" applyBorder="1" applyAlignment="1">
      <alignment horizontal="center" vertical="center"/>
    </xf>
    <xf numFmtId="0" fontId="18" fillId="0" borderId="104" xfId="146" applyFont="1" applyBorder="1" applyAlignment="1">
      <alignment wrapText="1"/>
    </xf>
    <xf numFmtId="0" fontId="99" fillId="0" borderId="104" xfId="5" applyFont="1" applyBorder="1" applyAlignment="1">
      <alignment horizontal="center" vertical="center" wrapText="1"/>
    </xf>
    <xf numFmtId="171" fontId="99" fillId="0" borderId="104" xfId="5" applyNumberFormat="1" applyFont="1" applyBorder="1" applyAlignment="1">
      <alignment horizontal="center" vertical="center"/>
    </xf>
    <xf numFmtId="0" fontId="100" fillId="0" borderId="104" xfId="5" applyFont="1" applyBorder="1" applyAlignment="1">
      <alignment horizontal="left" vertical="center"/>
    </xf>
    <xf numFmtId="1" fontId="30" fillId="0" borderId="104" xfId="5" applyNumberFormat="1" applyBorder="1" applyAlignment="1">
      <alignment horizontal="center" vertical="center"/>
    </xf>
    <xf numFmtId="0" fontId="30" fillId="0" borderId="104" xfId="5" applyBorder="1" applyAlignment="1">
      <alignment horizontal="center" vertical="center"/>
    </xf>
    <xf numFmtId="0" fontId="99" fillId="0" borderId="104" xfId="5" applyFont="1" applyBorder="1" applyAlignment="1">
      <alignment horizontal="left" vertical="center" wrapText="1"/>
    </xf>
    <xf numFmtId="171" fontId="30" fillId="0" borderId="104" xfId="5" applyNumberFormat="1" applyBorder="1" applyAlignment="1">
      <alignment horizontal="center" vertical="center"/>
    </xf>
    <xf numFmtId="0" fontId="65" fillId="0" borderId="104" xfId="146" applyFont="1" applyBorder="1" applyAlignment="1">
      <alignment horizontal="center" vertical="center"/>
    </xf>
    <xf numFmtId="0" fontId="64" fillId="0" borderId="106" xfId="5" applyFont="1" applyBorder="1" applyAlignment="1">
      <alignment horizontal="center" vertical="center" wrapText="1"/>
    </xf>
    <xf numFmtId="1" fontId="18" fillId="0" borderId="104" xfId="146" applyNumberFormat="1" applyFont="1" applyBorder="1" applyAlignment="1">
      <alignment horizontal="center" vertical="center"/>
    </xf>
    <xf numFmtId="188" fontId="0" fillId="0" borderId="104" xfId="0" applyNumberFormat="1" applyBorder="1" applyAlignment="1">
      <alignment horizontal="center" vertical="center" wrapText="1"/>
    </xf>
    <xf numFmtId="0" fontId="1" fillId="0" borderId="104" xfId="0" applyFont="1" applyBorder="1" applyAlignment="1">
      <alignment horizontal="justify" vertical="center"/>
    </xf>
    <xf numFmtId="0" fontId="18" fillId="0" borderId="104" xfId="0" applyFont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86" fillId="0" borderId="106" xfId="0" applyFont="1" applyBorder="1" applyAlignment="1">
      <alignment vertical="top" wrapText="1"/>
    </xf>
    <xf numFmtId="0" fontId="86" fillId="0" borderId="106" xfId="0" applyFont="1" applyBorder="1"/>
    <xf numFmtId="0" fontId="86" fillId="0" borderId="104" xfId="0" applyFont="1" applyBorder="1" applyAlignment="1">
      <alignment vertical="top" wrapText="1"/>
    </xf>
    <xf numFmtId="0" fontId="0" fillId="0" borderId="106" xfId="0" applyBorder="1" applyAlignment="1">
      <alignment vertical="top" wrapText="1"/>
    </xf>
    <xf numFmtId="0" fontId="0" fillId="0" borderId="106" xfId="0" applyBorder="1" applyAlignment="1">
      <alignment horizontal="left"/>
    </xf>
    <xf numFmtId="3" fontId="0" fillId="5" borderId="0" xfId="0" applyNumberFormat="1" applyFill="1" applyAlignment="1">
      <alignment horizontal="left"/>
    </xf>
    <xf numFmtId="0" fontId="91" fillId="0" borderId="108" xfId="0" applyFont="1" applyBorder="1"/>
    <xf numFmtId="0" fontId="91" fillId="0" borderId="109" xfId="0" applyFont="1" applyBorder="1"/>
    <xf numFmtId="0" fontId="91" fillId="0" borderId="104" xfId="0" applyFont="1" applyBorder="1"/>
    <xf numFmtId="0" fontId="38" fillId="0" borderId="0" xfId="0" applyFont="1"/>
    <xf numFmtId="4" fontId="38" fillId="0" borderId="109" xfId="0" applyNumberFormat="1" applyFont="1" applyBorder="1" applyAlignment="1">
      <alignment horizontal="left"/>
    </xf>
    <xf numFmtId="4" fontId="38" fillId="0" borderId="110" xfId="0" applyNumberFormat="1" applyFont="1" applyBorder="1"/>
    <xf numFmtId="2" fontId="38" fillId="0" borderId="108" xfId="0" applyNumberFormat="1" applyFont="1" applyBorder="1" applyAlignment="1">
      <alignment horizontal="center"/>
    </xf>
    <xf numFmtId="0" fontId="38" fillId="0" borderId="108" xfId="0" applyFont="1" applyBorder="1" applyAlignment="1">
      <alignment horizontal="center"/>
    </xf>
    <xf numFmtId="190" fontId="38" fillId="0" borderId="108" xfId="0" applyNumberFormat="1" applyFont="1" applyBorder="1" applyAlignment="1">
      <alignment horizontal="center"/>
    </xf>
    <xf numFmtId="167" fontId="38" fillId="0" borderId="108" xfId="0" applyNumberFormat="1" applyFont="1" applyBorder="1" applyAlignment="1">
      <alignment horizontal="center"/>
    </xf>
    <xf numFmtId="0" fontId="42" fillId="5" borderId="0" xfId="146" applyFill="1"/>
    <xf numFmtId="22" fontId="1" fillId="0" borderId="104" xfId="146" applyNumberFormat="1" applyFont="1" applyBorder="1" applyAlignment="1">
      <alignment horizontal="center" vertical="center" wrapText="1"/>
    </xf>
    <xf numFmtId="0" fontId="1" fillId="0" borderId="104" xfId="146" applyFont="1" applyBorder="1" applyAlignment="1">
      <alignment horizontal="center" vertical="center" wrapText="1"/>
    </xf>
    <xf numFmtId="15" fontId="22" fillId="0" borderId="104" xfId="0" applyNumberFormat="1" applyFont="1" applyBorder="1" applyAlignment="1">
      <alignment horizontal="center"/>
    </xf>
    <xf numFmtId="0" fontId="18" fillId="3" borderId="104" xfId="0" applyFont="1" applyFill="1" applyBorder="1"/>
    <xf numFmtId="0" fontId="18" fillId="0" borderId="104" xfId="0" quotePrefix="1" applyFont="1" applyBorder="1"/>
    <xf numFmtId="15" fontId="18" fillId="0" borderId="104" xfId="0" applyNumberFormat="1" applyFont="1" applyBorder="1"/>
    <xf numFmtId="0" fontId="22" fillId="0" borderId="104" xfId="0" applyFont="1" applyBorder="1"/>
    <xf numFmtId="0" fontId="7" fillId="0" borderId="105" xfId="2" applyFont="1" applyBorder="1" applyAlignment="1">
      <alignment horizontal="center" vertical="center" wrapText="1"/>
    </xf>
    <xf numFmtId="0" fontId="24" fillId="0" borderId="104" xfId="14" applyBorder="1" applyAlignment="1">
      <alignment horizontal="center" vertical="center"/>
    </xf>
    <xf numFmtId="0" fontId="24" fillId="0" borderId="104" xfId="14" applyBorder="1" applyAlignment="1">
      <alignment horizontal="center" vertical="center" wrapText="1"/>
    </xf>
    <xf numFmtId="0" fontId="24" fillId="0" borderId="104" xfId="14" applyBorder="1" applyAlignment="1">
      <alignment vertical="center"/>
    </xf>
    <xf numFmtId="0" fontId="24" fillId="0" borderId="104" xfId="14" applyBorder="1" applyAlignment="1">
      <alignment vertical="center" wrapText="1"/>
    </xf>
    <xf numFmtId="10" fontId="5" fillId="0" borderId="104" xfId="0" applyNumberFormat="1" applyFont="1" applyBorder="1" applyAlignment="1">
      <alignment horizontal="center" vertical="center"/>
    </xf>
    <xf numFmtId="10" fontId="101" fillId="0" borderId="104" xfId="0" applyNumberFormat="1" applyFont="1" applyBorder="1" applyAlignment="1">
      <alignment horizontal="center" vertical="center"/>
    </xf>
    <xf numFmtId="10" fontId="40" fillId="0" borderId="104" xfId="1" applyNumberFormat="1" applyFont="1" applyBorder="1" applyAlignment="1">
      <alignment horizontal="center" vertical="center" wrapText="1"/>
    </xf>
    <xf numFmtId="10" fontId="40" fillId="0" borderId="104" xfId="0" applyNumberFormat="1" applyFont="1" applyBorder="1" applyAlignment="1">
      <alignment horizontal="center" vertical="center" wrapText="1"/>
    </xf>
    <xf numFmtId="0" fontId="40" fillId="0" borderId="104" xfId="0" applyFont="1" applyBorder="1" applyAlignment="1">
      <alignment horizontal="center" vertical="center" wrapText="1"/>
    </xf>
    <xf numFmtId="0" fontId="0" fillId="3" borderId="104" xfId="0" applyFill="1" applyBorder="1" applyAlignment="1">
      <alignment horizontal="center"/>
    </xf>
    <xf numFmtId="14" fontId="0" fillId="0" borderId="104" xfId="0" applyNumberFormat="1" applyBorder="1" applyAlignment="1">
      <alignment horizontal="center" vertical="center" wrapText="1"/>
    </xf>
    <xf numFmtId="21" fontId="0" fillId="0" borderId="104" xfId="0" applyNumberFormat="1" applyBorder="1" applyAlignment="1">
      <alignment horizontal="center" vertical="center" wrapText="1"/>
    </xf>
    <xf numFmtId="0" fontId="0" fillId="0" borderId="104" xfId="0" applyBorder="1" applyAlignment="1">
      <alignment horizontal="center" vertical="top" wrapText="1"/>
    </xf>
    <xf numFmtId="0" fontId="0" fillId="0" borderId="113" xfId="0" applyBorder="1" applyAlignment="1">
      <alignment horizontal="center" vertical="top"/>
    </xf>
    <xf numFmtId="0" fontId="0" fillId="0" borderId="113" xfId="0" applyBorder="1" applyAlignment="1">
      <alignment horizontal="center" vertical="top" wrapText="1"/>
    </xf>
    <xf numFmtId="10" fontId="0" fillId="0" borderId="113" xfId="0" applyNumberFormat="1" applyBorder="1" applyAlignment="1">
      <alignment horizontal="center" vertical="top" wrapText="1"/>
    </xf>
    <xf numFmtId="0" fontId="0" fillId="0" borderId="0" xfId="0" applyAlignment="1">
      <alignment vertical="top"/>
    </xf>
    <xf numFmtId="0" fontId="102" fillId="0" borderId="0" xfId="0" applyFont="1" applyAlignment="1">
      <alignment vertical="top"/>
    </xf>
    <xf numFmtId="0" fontId="0" fillId="0" borderId="79" xfId="0" applyBorder="1" applyAlignment="1">
      <alignment horizontal="center" vertical="top" wrapText="1"/>
    </xf>
    <xf numFmtId="0" fontId="0" fillId="0" borderId="79" xfId="0" applyBorder="1" applyAlignment="1">
      <alignment horizontal="center" vertical="top"/>
    </xf>
    <xf numFmtId="10" fontId="0" fillId="0" borderId="79" xfId="0" applyNumberFormat="1" applyBorder="1" applyAlignment="1">
      <alignment horizontal="center" vertical="top" wrapText="1"/>
    </xf>
    <xf numFmtId="0" fontId="11" fillId="3" borderId="113" xfId="0" applyFont="1" applyFill="1" applyBorder="1" applyAlignment="1">
      <alignment horizontal="center" vertical="center" wrapText="1"/>
    </xf>
    <xf numFmtId="14" fontId="0" fillId="0" borderId="85" xfId="0" applyNumberFormat="1" applyBorder="1" applyAlignment="1">
      <alignment horizontal="center" vertical="center" wrapText="1"/>
    </xf>
    <xf numFmtId="21" fontId="0" fillId="0" borderId="85" xfId="0" applyNumberFormat="1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 wrapText="1"/>
    </xf>
    <xf numFmtId="14" fontId="0" fillId="5" borderId="25" xfId="0" applyNumberFormat="1" applyFill="1" applyBorder="1" applyAlignment="1">
      <alignment horizontal="center" vertical="center" wrapText="1"/>
    </xf>
    <xf numFmtId="21" fontId="0" fillId="5" borderId="25" xfId="0" applyNumberFormat="1" applyFill="1" applyBorder="1" applyAlignment="1">
      <alignment horizontal="center" vertical="center" wrapText="1"/>
    </xf>
    <xf numFmtId="0" fontId="0" fillId="5" borderId="112" xfId="0" applyFill="1" applyBorder="1" applyAlignment="1">
      <alignment horizontal="center" vertical="center" wrapText="1"/>
    </xf>
    <xf numFmtId="0" fontId="0" fillId="0" borderId="85" xfId="0" applyBorder="1" applyAlignment="1">
      <alignment horizontal="center" vertical="top" wrapText="1"/>
    </xf>
    <xf numFmtId="14" fontId="0" fillId="0" borderId="85" xfId="0" applyNumberFormat="1" applyBorder="1" applyAlignment="1">
      <alignment horizontal="center" vertical="top" wrapText="1"/>
    </xf>
    <xf numFmtId="21" fontId="0" fillId="0" borderId="85" xfId="0" applyNumberFormat="1" applyBorder="1" applyAlignment="1">
      <alignment horizontal="center" vertical="top" wrapText="1"/>
    </xf>
    <xf numFmtId="14" fontId="0" fillId="0" borderId="104" xfId="0" applyNumberFormat="1" applyBorder="1" applyAlignment="1">
      <alignment horizontal="center" vertical="top" wrapText="1"/>
    </xf>
    <xf numFmtId="21" fontId="0" fillId="0" borderId="104" xfId="0" applyNumberFormat="1" applyBorder="1" applyAlignment="1">
      <alignment horizontal="center" vertical="top" wrapText="1"/>
    </xf>
    <xf numFmtId="0" fontId="35" fillId="51" borderId="113" xfId="0" applyFont="1" applyFill="1" applyBorder="1" applyAlignment="1">
      <alignment horizontal="center" vertical="center" wrapText="1"/>
    </xf>
    <xf numFmtId="0" fontId="0" fillId="3" borderId="113" xfId="0" applyFill="1" applyBorder="1" applyAlignment="1">
      <alignment horizontal="center" vertical="center" wrapText="1"/>
    </xf>
    <xf numFmtId="0" fontId="0" fillId="0" borderId="113" xfId="0" applyBorder="1" applyAlignment="1">
      <alignment horizontal="center" vertical="center" wrapText="1"/>
    </xf>
    <xf numFmtId="0" fontId="0" fillId="0" borderId="113" xfId="0" applyBorder="1" applyAlignment="1">
      <alignment horizontal="left" vertical="top" wrapText="1"/>
    </xf>
    <xf numFmtId="0" fontId="0" fillId="3" borderId="113" xfId="0" applyFill="1" applyBorder="1" applyAlignment="1">
      <alignment horizontal="left" vertical="top" wrapText="1"/>
    </xf>
    <xf numFmtId="0" fontId="0" fillId="0" borderId="79" xfId="0" applyBorder="1" applyAlignment="1">
      <alignment horizontal="left" vertical="top" wrapText="1"/>
    </xf>
    <xf numFmtId="0" fontId="0" fillId="0" borderId="85" xfId="0" applyBorder="1" applyAlignment="1">
      <alignment horizontal="left" vertical="top" wrapText="1"/>
    </xf>
    <xf numFmtId="0" fontId="0" fillId="0" borderId="104" xfId="0" applyBorder="1" applyAlignment="1">
      <alignment horizontal="left" vertical="top" wrapText="1"/>
    </xf>
    <xf numFmtId="0" fontId="5" fillId="0" borderId="58" xfId="6" applyBorder="1" applyAlignment="1">
      <alignment vertical="center"/>
    </xf>
    <xf numFmtId="186" fontId="4" fillId="0" borderId="113" xfId="0" applyNumberFormat="1" applyFont="1" applyBorder="1" applyAlignment="1">
      <alignment horizontal="center" vertical="center" wrapText="1"/>
    </xf>
    <xf numFmtId="0" fontId="0" fillId="0" borderId="113" xfId="0" applyBorder="1"/>
    <xf numFmtId="0" fontId="18" fillId="0" borderId="113" xfId="0" applyFont="1" applyBorder="1"/>
    <xf numFmtId="0" fontId="5" fillId="0" borderId="113" xfId="0" applyFont="1" applyBorder="1" applyAlignment="1">
      <alignment horizontal="center" vertical="top" wrapText="1"/>
    </xf>
    <xf numFmtId="15" fontId="0" fillId="0" borderId="113" xfId="0" applyNumberFormat="1" applyBorder="1" applyAlignment="1">
      <alignment horizontal="center"/>
    </xf>
    <xf numFmtId="0" fontId="0" fillId="0" borderId="113" xfId="0" applyBorder="1" applyAlignment="1">
      <alignment horizontal="center"/>
    </xf>
    <xf numFmtId="0" fontId="1" fillId="0" borderId="0" xfId="146" applyFont="1" applyAlignment="1">
      <alignment horizontal="center" wrapText="1"/>
    </xf>
    <xf numFmtId="0" fontId="42" fillId="0" borderId="113" xfId="146" applyBorder="1" applyAlignment="1">
      <alignment horizontal="center" vertical="center" wrapText="1"/>
    </xf>
    <xf numFmtId="188" fontId="42" fillId="0" borderId="113" xfId="146" applyNumberFormat="1" applyBorder="1" applyAlignment="1">
      <alignment horizontal="center" vertical="center" wrapText="1"/>
    </xf>
    <xf numFmtId="16" fontId="42" fillId="0" borderId="113" xfId="146" applyNumberFormat="1" applyBorder="1" applyAlignment="1">
      <alignment horizontal="center" vertical="center" wrapText="1"/>
    </xf>
    <xf numFmtId="0" fontId="0" fillId="0" borderId="113" xfId="0" applyBorder="1" applyAlignment="1">
      <alignment horizontal="center" wrapText="1"/>
    </xf>
    <xf numFmtId="15" fontId="22" fillId="0" borderId="113" xfId="0" applyNumberFormat="1" applyFont="1" applyBorder="1" applyAlignment="1">
      <alignment horizontal="center"/>
    </xf>
    <xf numFmtId="0" fontId="18" fillId="3" borderId="113" xfId="0" applyFont="1" applyFill="1" applyBorder="1"/>
    <xf numFmtId="0" fontId="18" fillId="0" borderId="113" xfId="0" applyFont="1" applyBorder="1" applyAlignment="1">
      <alignment horizontal="center" vertical="center"/>
    </xf>
    <xf numFmtId="0" fontId="18" fillId="0" borderId="113" xfId="378" applyFont="1" applyBorder="1"/>
    <xf numFmtId="15" fontId="18" fillId="0" borderId="113" xfId="378" applyNumberFormat="1" applyFont="1" applyBorder="1"/>
    <xf numFmtId="15" fontId="22" fillId="0" borderId="113" xfId="378" applyNumberFormat="1" applyFont="1" applyBorder="1" applyAlignment="1">
      <alignment horizontal="center"/>
    </xf>
    <xf numFmtId="10" fontId="5" fillId="0" borderId="113" xfId="0" applyNumberFormat="1" applyFont="1" applyBorder="1" applyAlignment="1">
      <alignment horizontal="center" vertical="center"/>
    </xf>
    <xf numFmtId="0" fontId="18" fillId="0" borderId="113" xfId="378" quotePrefix="1" applyFont="1" applyBorder="1"/>
    <xf numFmtId="0" fontId="22" fillId="0" borderId="113" xfId="378" applyFont="1" applyBorder="1"/>
    <xf numFmtId="0" fontId="103" fillId="0" borderId="113" xfId="378" applyBorder="1"/>
    <xf numFmtId="10" fontId="79" fillId="0" borderId="113" xfId="0" applyNumberFormat="1" applyFont="1" applyBorder="1" applyAlignment="1">
      <alignment horizontal="center" vertical="center"/>
    </xf>
    <xf numFmtId="10" fontId="79" fillId="0" borderId="106" xfId="0" applyNumberFormat="1" applyFont="1" applyBorder="1" applyAlignment="1">
      <alignment horizontal="center" vertical="center"/>
    </xf>
    <xf numFmtId="10" fontId="40" fillId="0" borderId="113" xfId="1" applyNumberFormat="1" applyFont="1" applyBorder="1" applyAlignment="1">
      <alignment horizontal="center" vertical="center" wrapText="1"/>
    </xf>
    <xf numFmtId="10" fontId="40" fillId="0" borderId="113" xfId="0" applyNumberFormat="1" applyFont="1" applyBorder="1" applyAlignment="1">
      <alignment horizontal="center" vertical="center" wrapText="1"/>
    </xf>
    <xf numFmtId="0" fontId="40" fillId="0" borderId="113" xfId="0" applyFont="1" applyBorder="1" applyAlignment="1">
      <alignment horizontal="center" vertical="center" wrapText="1"/>
    </xf>
    <xf numFmtId="0" fontId="0" fillId="0" borderId="113" xfId="0" applyBorder="1" applyAlignment="1">
      <alignment horizontal="center" vertical="center"/>
    </xf>
    <xf numFmtId="0" fontId="38" fillId="0" borderId="109" xfId="0" applyFont="1" applyBorder="1"/>
    <xf numFmtId="166" fontId="38" fillId="0" borderId="109" xfId="0" applyNumberFormat="1" applyFont="1" applyBorder="1"/>
    <xf numFmtId="0" fontId="38" fillId="0" borderId="94" xfId="0" applyFont="1" applyBorder="1" applyAlignment="1">
      <alignment horizontal="center"/>
    </xf>
    <xf numFmtId="0" fontId="38" fillId="0" borderId="109" xfId="0" applyFont="1" applyBorder="1" applyAlignment="1">
      <alignment horizontal="center"/>
    </xf>
    <xf numFmtId="167" fontId="38" fillId="0" borderId="94" xfId="0" applyNumberFormat="1" applyFont="1" applyBorder="1" applyAlignment="1">
      <alignment horizontal="center"/>
    </xf>
    <xf numFmtId="2" fontId="38" fillId="0" borderId="113" xfId="0" applyNumberFormat="1" applyFont="1" applyBorder="1" applyAlignment="1">
      <alignment horizontal="center"/>
    </xf>
    <xf numFmtId="0" fontId="38" fillId="0" borderId="113" xfId="0" applyFont="1" applyBorder="1" applyAlignment="1">
      <alignment horizontal="center"/>
    </xf>
    <xf numFmtId="22" fontId="1" fillId="0" borderId="106" xfId="146" applyNumberFormat="1" applyFont="1" applyBorder="1" applyAlignment="1">
      <alignment horizontal="center" vertical="center" wrapText="1"/>
    </xf>
    <xf numFmtId="0" fontId="1" fillId="0" borderId="106" xfId="146" applyFont="1" applyBorder="1" applyAlignment="1">
      <alignment horizontal="center" vertical="center" wrapText="1"/>
    </xf>
    <xf numFmtId="0" fontId="104" fillId="0" borderId="113" xfId="0" applyFont="1" applyBorder="1" applyAlignment="1">
      <alignment horizontal="center" vertical="center" wrapText="1"/>
    </xf>
    <xf numFmtId="14" fontId="24" fillId="0" borderId="104" xfId="14" applyNumberFormat="1" applyBorder="1" applyAlignment="1">
      <alignment vertical="center"/>
    </xf>
    <xf numFmtId="0" fontId="83" fillId="48" borderId="113" xfId="0" applyFont="1" applyFill="1" applyBorder="1" applyAlignment="1">
      <alignment horizontal="center" vertical="center" wrapText="1"/>
    </xf>
    <xf numFmtId="0" fontId="83" fillId="48" borderId="114" xfId="0" applyFont="1" applyFill="1" applyBorder="1" applyAlignment="1">
      <alignment horizontal="center" vertical="center" wrapText="1"/>
    </xf>
    <xf numFmtId="0" fontId="75" fillId="0" borderId="0" xfId="0" applyFont="1" applyAlignment="1">
      <alignment vertical="center"/>
    </xf>
    <xf numFmtId="0" fontId="83" fillId="0" borderId="0" xfId="0" applyFont="1" applyAlignment="1">
      <alignment horizontal="center" vertical="center" wrapText="1"/>
    </xf>
    <xf numFmtId="15" fontId="0" fillId="0" borderId="113" xfId="0" applyNumberFormat="1" applyBorder="1"/>
    <xf numFmtId="0" fontId="11" fillId="0" borderId="113" xfId="0" applyFont="1" applyBorder="1" applyAlignment="1">
      <alignment horizontal="center"/>
    </xf>
    <xf numFmtId="0" fontId="70" fillId="0" borderId="88" xfId="0" applyFont="1" applyBorder="1" applyAlignment="1">
      <alignment horizontal="center" vertical="center" wrapText="1"/>
    </xf>
    <xf numFmtId="15" fontId="18" fillId="0" borderId="88" xfId="0" applyNumberFormat="1" applyFont="1" applyBorder="1" applyAlignment="1">
      <alignment horizontal="center" vertical="center" wrapText="1"/>
    </xf>
    <xf numFmtId="0" fontId="0" fillId="0" borderId="88" xfId="0" applyBorder="1" applyAlignment="1">
      <alignment horizontal="center" vertical="center"/>
    </xf>
    <xf numFmtId="0" fontId="0" fillId="0" borderId="88" xfId="0" applyBorder="1" applyAlignment="1">
      <alignment horizontal="center" vertical="center" wrapText="1"/>
    </xf>
    <xf numFmtId="15" fontId="18" fillId="0" borderId="85" xfId="0" applyNumberFormat="1" applyFont="1" applyBorder="1" applyAlignment="1">
      <alignment horizontal="center" vertical="center" wrapText="1"/>
    </xf>
    <xf numFmtId="0" fontId="70" fillId="0" borderId="104" xfId="0" applyFont="1" applyBorder="1" applyAlignment="1">
      <alignment horizontal="center" vertical="center" wrapText="1"/>
    </xf>
    <xf numFmtId="15" fontId="18" fillId="0" borderId="104" xfId="0" applyNumberFormat="1" applyFont="1" applyBorder="1" applyAlignment="1">
      <alignment horizontal="center" vertical="center" wrapText="1"/>
    </xf>
    <xf numFmtId="15" fontId="18" fillId="0" borderId="113" xfId="0" applyNumberFormat="1" applyFont="1" applyBorder="1" applyAlignment="1">
      <alignment horizontal="center" vertical="center" wrapText="1"/>
    </xf>
    <xf numFmtId="21" fontId="0" fillId="0" borderId="113" xfId="0" applyNumberFormat="1" applyBorder="1" applyAlignment="1">
      <alignment horizontal="center" vertical="center" wrapText="1"/>
    </xf>
    <xf numFmtId="0" fontId="0" fillId="0" borderId="114" xfId="0" applyBorder="1" applyAlignment="1">
      <alignment horizontal="center" vertical="center"/>
    </xf>
    <xf numFmtId="14" fontId="0" fillId="0" borderId="116" xfId="0" applyNumberFormat="1" applyBorder="1" applyAlignment="1">
      <alignment horizontal="center" vertical="center" wrapText="1"/>
    </xf>
    <xf numFmtId="0" fontId="0" fillId="0" borderId="106" xfId="0" applyBorder="1" applyAlignment="1">
      <alignment horizontal="center" vertical="top" wrapText="1"/>
    </xf>
    <xf numFmtId="0" fontId="104" fillId="0" borderId="113" xfId="0" applyFont="1" applyBorder="1" applyAlignment="1">
      <alignment horizontal="center" vertical="top" wrapText="1"/>
    </xf>
    <xf numFmtId="0" fontId="0" fillId="0" borderId="114" xfId="0" applyBorder="1" applyAlignment="1">
      <alignment horizontal="center" vertical="center" wrapText="1"/>
    </xf>
    <xf numFmtId="0" fontId="104" fillId="0" borderId="114" xfId="0" applyFont="1" applyBorder="1" applyAlignment="1">
      <alignment horizontal="center" vertical="top" wrapText="1"/>
    </xf>
    <xf numFmtId="0" fontId="0" fillId="0" borderId="106" xfId="0" applyBorder="1" applyAlignment="1">
      <alignment horizontal="left" vertical="top" wrapText="1"/>
    </xf>
    <xf numFmtId="0" fontId="0" fillId="0" borderId="114" xfId="0" applyBorder="1"/>
    <xf numFmtId="0" fontId="0" fillId="0" borderId="116" xfId="0" applyBorder="1"/>
    <xf numFmtId="0" fontId="0" fillId="0" borderId="116" xfId="0" applyBorder="1" applyAlignment="1">
      <alignment horizontal="center" vertical="center"/>
    </xf>
    <xf numFmtId="0" fontId="35" fillId="51" borderId="81" xfId="0" applyFont="1" applyFill="1" applyBorder="1" applyAlignment="1">
      <alignment horizontal="center" vertical="center" wrapText="1"/>
    </xf>
    <xf numFmtId="0" fontId="0" fillId="3" borderId="113" xfId="0" applyFill="1" applyBorder="1" applyAlignment="1">
      <alignment horizontal="center" vertical="center"/>
    </xf>
    <xf numFmtId="0" fontId="0" fillId="5" borderId="0" xfId="0" applyFill="1"/>
    <xf numFmtId="0" fontId="104" fillId="0" borderId="117" xfId="0" applyFont="1" applyBorder="1" applyAlignment="1">
      <alignment horizontal="center" vertical="center" wrapText="1"/>
    </xf>
    <xf numFmtId="0" fontId="104" fillId="0" borderId="118" xfId="0" applyFont="1" applyBorder="1" applyAlignment="1">
      <alignment horizontal="center" vertical="center" wrapText="1"/>
    </xf>
    <xf numFmtId="0" fontId="105" fillId="0" borderId="0" xfId="0" applyFont="1"/>
    <xf numFmtId="0" fontId="106" fillId="0" borderId="0" xfId="0" applyFont="1" applyAlignment="1">
      <alignment vertical="center" wrapText="1"/>
    </xf>
    <xf numFmtId="0" fontId="33" fillId="5" borderId="0" xfId="0" applyFont="1" applyFill="1" applyAlignment="1">
      <alignment horizontal="left"/>
    </xf>
    <xf numFmtId="0" fontId="33" fillId="5" borderId="0" xfId="0" applyFont="1" applyFill="1"/>
    <xf numFmtId="0" fontId="11" fillId="5" borderId="0" xfId="0" applyFont="1" applyFill="1"/>
    <xf numFmtId="0" fontId="107" fillId="0" borderId="0" xfId="0" applyFont="1"/>
    <xf numFmtId="0" fontId="0" fillId="0" borderId="113" xfId="0" applyBorder="1" applyAlignment="1">
      <alignment horizontal="left" vertical="center" wrapText="1"/>
    </xf>
    <xf numFmtId="15" fontId="0" fillId="0" borderId="113" xfId="0" applyNumberFormat="1" applyBorder="1" applyAlignment="1">
      <alignment horizontal="center" vertical="center" wrapText="1"/>
    </xf>
    <xf numFmtId="0" fontId="75" fillId="17" borderId="81" xfId="0" applyFont="1" applyFill="1" applyBorder="1" applyAlignment="1">
      <alignment vertical="center"/>
    </xf>
    <xf numFmtId="0" fontId="0" fillId="0" borderId="115" xfId="0" applyBorder="1" applyAlignment="1">
      <alignment horizontal="left" vertical="center" wrapText="1"/>
    </xf>
    <xf numFmtId="0" fontId="0" fillId="0" borderId="116" xfId="0" applyBorder="1" applyAlignment="1">
      <alignment horizontal="center" vertical="center" wrapText="1"/>
    </xf>
    <xf numFmtId="0" fontId="11" fillId="2" borderId="113" xfId="0" applyFont="1" applyFill="1" applyBorder="1" applyAlignment="1">
      <alignment horizontal="center" vertical="center" wrapText="1"/>
    </xf>
    <xf numFmtId="173" fontId="0" fillId="0" borderId="113" xfId="0" applyNumberFormat="1" applyBorder="1" applyAlignment="1">
      <alignment horizontal="center" vertical="center" wrapText="1"/>
    </xf>
    <xf numFmtId="0" fontId="86" fillId="0" borderId="113" xfId="0" applyFont="1" applyBorder="1" applyAlignment="1">
      <alignment vertical="top" wrapText="1"/>
    </xf>
    <xf numFmtId="0" fontId="86" fillId="0" borderId="113" xfId="0" applyFont="1" applyBorder="1"/>
    <xf numFmtId="0" fontId="18" fillId="0" borderId="113" xfId="0" applyFont="1" applyBorder="1" applyAlignment="1">
      <alignment vertical="top" wrapText="1"/>
    </xf>
    <xf numFmtId="0" fontId="0" fillId="0" borderId="113" xfId="0" applyBorder="1" applyAlignment="1">
      <alignment vertical="top" wrapText="1"/>
    </xf>
    <xf numFmtId="0" fontId="0" fillId="0" borderId="116" xfId="0" applyBorder="1" applyAlignment="1">
      <alignment wrapText="1"/>
    </xf>
    <xf numFmtId="0" fontId="0" fillId="0" borderId="113" xfId="0" applyBorder="1" applyAlignment="1">
      <alignment horizontal="left"/>
    </xf>
    <xf numFmtId="0" fontId="0" fillId="0" borderId="113" xfId="0" applyBorder="1" applyAlignment="1">
      <alignment wrapText="1"/>
    </xf>
    <xf numFmtId="0" fontId="0" fillId="0" borderId="113" xfId="0" applyBorder="1" applyAlignment="1">
      <alignment vertical="center"/>
    </xf>
    <xf numFmtId="0" fontId="38" fillId="0" borderId="119" xfId="0" applyFont="1" applyBorder="1"/>
    <xf numFmtId="0" fontId="38" fillId="0" borderId="120" xfId="0" applyFont="1" applyBorder="1"/>
    <xf numFmtId="0" fontId="38" fillId="0" borderId="120" xfId="0" applyFont="1" applyBorder="1" applyAlignment="1">
      <alignment horizontal="left"/>
    </xf>
    <xf numFmtId="0" fontId="38" fillId="0" borderId="119" xfId="0" applyFont="1" applyBorder="1" applyAlignment="1">
      <alignment horizontal="left"/>
    </xf>
    <xf numFmtId="0" fontId="39" fillId="0" borderId="122" xfId="0" applyFont="1" applyBorder="1" applyAlignment="1">
      <alignment horizontal="center"/>
    </xf>
    <xf numFmtId="0" fontId="38" fillId="0" borderId="121" xfId="0" applyFont="1" applyBorder="1" applyAlignment="1">
      <alignment horizontal="center"/>
    </xf>
    <xf numFmtId="0" fontId="38" fillId="5" borderId="121" xfId="0" applyFont="1" applyFill="1" applyBorder="1" applyAlignment="1">
      <alignment horizontal="center"/>
    </xf>
    <xf numFmtId="0" fontId="38" fillId="0" borderId="121" xfId="0" applyFont="1" applyBorder="1"/>
    <xf numFmtId="2" fontId="38" fillId="0" borderId="121" xfId="0" applyNumberFormat="1" applyFont="1" applyBorder="1" applyAlignment="1">
      <alignment horizontal="center"/>
    </xf>
    <xf numFmtId="167" fontId="38" fillId="0" borderId="121" xfId="0" applyNumberFormat="1" applyFont="1" applyBorder="1" applyAlignment="1">
      <alignment horizontal="center"/>
    </xf>
    <xf numFmtId="0" fontId="0" fillId="0" borderId="123" xfId="0" applyBorder="1"/>
    <xf numFmtId="0" fontId="86" fillId="0" borderId="46" xfId="0" applyFont="1" applyBorder="1"/>
    <xf numFmtId="0" fontId="0" fillId="0" borderId="0" xfId="0" applyAlignment="1">
      <alignment vertical="center" wrapText="1"/>
    </xf>
    <xf numFmtId="0" fontId="0" fillId="0" borderId="124" xfId="0" applyBorder="1" applyAlignment="1">
      <alignment horizontal="center"/>
    </xf>
    <xf numFmtId="0" fontId="0" fillId="0" borderId="125" xfId="0" applyBorder="1"/>
    <xf numFmtId="0" fontId="2" fillId="5" borderId="46" xfId="0" applyFont="1" applyFill="1" applyBorder="1" applyAlignment="1">
      <alignment vertical="center" wrapText="1"/>
    </xf>
    <xf numFmtId="0" fontId="2" fillId="5" borderId="82" xfId="0" applyFont="1" applyFill="1" applyBorder="1" applyAlignment="1">
      <alignment vertical="center" wrapText="1"/>
    </xf>
    <xf numFmtId="10" fontId="5" fillId="0" borderId="123" xfId="0" applyNumberFormat="1" applyFont="1" applyBorder="1" applyAlignment="1">
      <alignment horizontal="center" vertical="center"/>
    </xf>
    <xf numFmtId="10" fontId="5" fillId="0" borderId="126" xfId="0" applyNumberFormat="1" applyFont="1" applyBorder="1" applyAlignment="1">
      <alignment horizontal="center" vertical="center"/>
    </xf>
    <xf numFmtId="10" fontId="40" fillId="0" borderId="123" xfId="1" applyNumberFormat="1" applyFont="1" applyBorder="1" applyAlignment="1">
      <alignment horizontal="center" vertical="center" wrapText="1"/>
    </xf>
    <xf numFmtId="10" fontId="40" fillId="0" borderId="123" xfId="0" applyNumberFormat="1" applyFont="1" applyBorder="1" applyAlignment="1">
      <alignment horizontal="center" vertical="center" wrapText="1"/>
    </xf>
    <xf numFmtId="0" fontId="40" fillId="0" borderId="123" xfId="0" applyFont="1" applyBorder="1" applyAlignment="1">
      <alignment horizontal="center" vertical="center" wrapText="1"/>
    </xf>
    <xf numFmtId="0" fontId="75" fillId="0" borderId="123" xfId="0" applyFont="1" applyBorder="1"/>
    <xf numFmtId="0" fontId="75" fillId="0" borderId="123" xfId="0" applyFont="1" applyBorder="1" applyAlignment="1">
      <alignment horizontal="center" vertical="center"/>
    </xf>
    <xf numFmtId="10" fontId="75" fillId="0" borderId="123" xfId="0" applyNumberFormat="1" applyFont="1" applyBorder="1" applyAlignment="1">
      <alignment horizontal="center" vertical="center"/>
    </xf>
    <xf numFmtId="0" fontId="5" fillId="0" borderId="126" xfId="0" applyFont="1" applyBorder="1" applyAlignment="1">
      <alignment horizontal="left" vertical="center"/>
    </xf>
    <xf numFmtId="0" fontId="75" fillId="0" borderId="126" xfId="0" applyFont="1" applyBorder="1" applyAlignment="1">
      <alignment horizontal="center" vertical="center" wrapText="1"/>
    </xf>
    <xf numFmtId="0" fontId="75" fillId="5" borderId="126" xfId="0" applyFont="1" applyFill="1" applyBorder="1" applyAlignment="1">
      <alignment horizontal="center" vertical="center" wrapText="1"/>
    </xf>
    <xf numFmtId="0" fontId="31" fillId="0" borderId="126" xfId="0" applyFont="1" applyBorder="1" applyAlignment="1">
      <alignment horizontal="center" vertical="center" wrapText="1"/>
    </xf>
    <xf numFmtId="0" fontId="40" fillId="0" borderId="124" xfId="0" applyFont="1" applyBorder="1" applyAlignment="1">
      <alignment horizontal="center" vertical="center"/>
    </xf>
    <xf numFmtId="0" fontId="0" fillId="0" borderId="123" xfId="0" applyBorder="1" applyAlignment="1">
      <alignment horizontal="center"/>
    </xf>
    <xf numFmtId="10" fontId="0" fillId="0" borderId="123" xfId="0" applyNumberFormat="1" applyBorder="1" applyAlignment="1">
      <alignment horizontal="center"/>
    </xf>
    <xf numFmtId="10" fontId="0" fillId="0" borderId="123" xfId="0" applyNumberFormat="1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75" fillId="0" borderId="123" xfId="0" applyFont="1" applyBorder="1" applyAlignment="1">
      <alignment horizontal="right" vertical="center"/>
    </xf>
    <xf numFmtId="0" fontId="76" fillId="0" borderId="124" xfId="0" applyFont="1" applyBorder="1" applyAlignment="1">
      <alignment horizontal="center" vertical="center"/>
    </xf>
    <xf numFmtId="0" fontId="40" fillId="0" borderId="124" xfId="0" applyFont="1" applyBorder="1" applyAlignment="1">
      <alignment horizontal="center" vertical="center" wrapText="1"/>
    </xf>
    <xf numFmtId="0" fontId="0" fillId="0" borderId="124" xfId="0" applyBorder="1" applyAlignment="1">
      <alignment horizontal="center" vertical="center"/>
    </xf>
    <xf numFmtId="0" fontId="11" fillId="0" borderId="123" xfId="0" applyFont="1" applyBorder="1" applyAlignment="1">
      <alignment horizontal="center"/>
    </xf>
    <xf numFmtId="15" fontId="0" fillId="0" borderId="123" xfId="0" applyNumberFormat="1" applyBorder="1"/>
    <xf numFmtId="15" fontId="22" fillId="0" borderId="123" xfId="0" applyNumberFormat="1" applyFont="1" applyBorder="1" applyAlignment="1">
      <alignment horizontal="center"/>
    </xf>
    <xf numFmtId="0" fontId="18" fillId="0" borderId="123" xfId="334" applyFont="1" applyBorder="1"/>
    <xf numFmtId="0" fontId="22" fillId="0" borderId="123" xfId="334" applyBorder="1"/>
    <xf numFmtId="15" fontId="22" fillId="0" borderId="123" xfId="334" applyNumberFormat="1" applyBorder="1" applyAlignment="1">
      <alignment horizontal="center"/>
    </xf>
    <xf numFmtId="0" fontId="18" fillId="0" borderId="123" xfId="0" applyFont="1" applyBorder="1"/>
    <xf numFmtId="0" fontId="18" fillId="3" borderId="123" xfId="0" applyFont="1" applyFill="1" applyBorder="1"/>
    <xf numFmtId="0" fontId="18" fillId="0" borderId="123" xfId="0" applyFont="1" applyBorder="1" applyAlignment="1">
      <alignment horizontal="center" vertical="center"/>
    </xf>
    <xf numFmtId="22" fontId="0" fillId="0" borderId="123" xfId="0" applyNumberFormat="1" applyBorder="1" applyAlignment="1">
      <alignment horizontal="center" vertical="center" wrapText="1"/>
    </xf>
    <xf numFmtId="0" fontId="0" fillId="0" borderId="123" xfId="0" applyBorder="1" applyAlignment="1">
      <alignment horizontal="center" vertical="center" wrapText="1"/>
    </xf>
    <xf numFmtId="0" fontId="0" fillId="5" borderId="123" xfId="146" applyFont="1" applyFill="1" applyBorder="1"/>
    <xf numFmtId="0" fontId="95" fillId="53" borderId="111" xfId="146" applyFont="1" applyFill="1" applyBorder="1" applyAlignment="1">
      <alignment horizontal="center" vertical="center" wrapText="1"/>
    </xf>
    <xf numFmtId="15" fontId="18" fillId="0" borderId="123" xfId="334" applyNumberFormat="1" applyFont="1" applyBorder="1"/>
    <xf numFmtId="0" fontId="18" fillId="0" borderId="123" xfId="334" quotePrefix="1" applyFont="1" applyBorder="1"/>
    <xf numFmtId="0" fontId="24" fillId="0" borderId="127" xfId="14" applyBorder="1" applyAlignment="1">
      <alignment vertical="center" wrapText="1"/>
    </xf>
    <xf numFmtId="0" fontId="24" fillId="0" borderId="127" xfId="14" applyBorder="1" applyAlignment="1">
      <alignment horizontal="center" vertical="center"/>
    </xf>
    <xf numFmtId="0" fontId="7" fillId="0" borderId="128" xfId="2" applyFont="1" applyBorder="1" applyAlignment="1">
      <alignment horizontal="center" vertical="center" wrapText="1"/>
    </xf>
    <xf numFmtId="14" fontId="24" fillId="0" borderId="129" xfId="14" applyNumberFormat="1" applyBorder="1" applyAlignment="1">
      <alignment vertical="center"/>
    </xf>
    <xf numFmtId="0" fontId="24" fillId="0" borderId="129" xfId="14" applyBorder="1" applyAlignment="1">
      <alignment vertical="center"/>
    </xf>
    <xf numFmtId="0" fontId="1" fillId="0" borderId="127" xfId="2" applyFont="1" applyBorder="1" applyAlignment="1">
      <alignment horizontal="center" vertical="center" wrapText="1"/>
    </xf>
    <xf numFmtId="14" fontId="86" fillId="4" borderId="127" xfId="0" applyNumberFormat="1" applyFont="1" applyFill="1" applyBorder="1" applyAlignment="1">
      <alignment vertical="center" wrapText="1"/>
    </xf>
    <xf numFmtId="0" fontId="86" fillId="0" borderId="127" xfId="0" applyFont="1" applyBorder="1" applyAlignment="1">
      <alignment vertical="center" wrapText="1"/>
    </xf>
    <xf numFmtId="14" fontId="86" fillId="0" borderId="127" xfId="0" applyNumberFormat="1" applyFont="1" applyBorder="1" applyAlignment="1">
      <alignment vertical="center" wrapText="1"/>
    </xf>
    <xf numFmtId="0" fontId="86" fillId="0" borderId="127" xfId="0" applyFont="1" applyBorder="1" applyAlignment="1">
      <alignment horizontal="center" vertical="center" wrapText="1"/>
    </xf>
    <xf numFmtId="0" fontId="86" fillId="0" borderId="127" xfId="0" applyFont="1" applyBorder="1" applyAlignment="1">
      <alignment horizontal="left" vertical="center" wrapText="1"/>
    </xf>
    <xf numFmtId="0" fontId="24" fillId="0" borderId="127" xfId="14" applyBorder="1" applyAlignment="1">
      <alignment horizontal="left" vertical="center" wrapText="1"/>
    </xf>
    <xf numFmtId="0" fontId="89" fillId="0" borderId="127" xfId="0" applyFont="1" applyBorder="1" applyAlignment="1">
      <alignment horizontal="center" vertical="center" wrapText="1"/>
    </xf>
    <xf numFmtId="0" fontId="0" fillId="0" borderId="127" xfId="0" applyBorder="1" applyAlignment="1">
      <alignment horizontal="center" vertical="center" wrapText="1"/>
    </xf>
    <xf numFmtId="0" fontId="89" fillId="0" borderId="127" xfId="0" applyFont="1" applyBorder="1" applyAlignment="1">
      <alignment horizontal="center" vertical="center"/>
    </xf>
    <xf numFmtId="188" fontId="0" fillId="0" borderId="127" xfId="0" applyNumberFormat="1" applyBorder="1" applyAlignment="1">
      <alignment horizontal="center" vertical="center" wrapText="1"/>
    </xf>
    <xf numFmtId="0" fontId="89" fillId="0" borderId="127" xfId="0" applyFont="1" applyBorder="1"/>
    <xf numFmtId="0" fontId="89" fillId="0" borderId="127" xfId="0" applyFont="1" applyBorder="1" applyAlignment="1">
      <alignment wrapText="1"/>
    </xf>
    <xf numFmtId="188" fontId="89" fillId="0" borderId="127" xfId="0" applyNumberFormat="1" applyFont="1" applyBorder="1" applyAlignment="1">
      <alignment horizontal="center" vertical="center"/>
    </xf>
    <xf numFmtId="0" fontId="0" fillId="0" borderId="127" xfId="0" applyBorder="1" applyAlignment="1">
      <alignment horizontal="center" wrapText="1"/>
    </xf>
    <xf numFmtId="179" fontId="0" fillId="0" borderId="127" xfId="0" applyNumberFormat="1" applyBorder="1" applyAlignment="1">
      <alignment horizontal="center" vertical="center" wrapText="1"/>
    </xf>
    <xf numFmtId="15" fontId="18" fillId="0" borderId="127" xfId="0" applyNumberFormat="1" applyFont="1" applyBorder="1" applyAlignment="1">
      <alignment horizontal="center" vertical="center" wrapText="1"/>
    </xf>
    <xf numFmtId="0" fontId="0" fillId="0" borderId="127" xfId="0" applyBorder="1"/>
    <xf numFmtId="0" fontId="104" fillId="0" borderId="127" xfId="0" applyFont="1" applyBorder="1" applyAlignment="1">
      <alignment horizontal="center" vertical="top" wrapText="1"/>
    </xf>
    <xf numFmtId="0" fontId="0" fillId="0" borderId="127" xfId="0" applyBorder="1" applyAlignment="1">
      <alignment horizontal="center" vertical="top" wrapText="1"/>
    </xf>
    <xf numFmtId="0" fontId="0" fillId="0" borderId="127" xfId="0" applyBorder="1" applyAlignment="1">
      <alignment horizontal="center"/>
    </xf>
    <xf numFmtId="0" fontId="0" fillId="5" borderId="130" xfId="0" applyFill="1" applyBorder="1" applyAlignment="1">
      <alignment vertical="center"/>
    </xf>
    <xf numFmtId="0" fontId="0" fillId="5" borderId="124" xfId="0" applyFill="1" applyBorder="1" applyAlignment="1">
      <alignment vertical="center"/>
    </xf>
    <xf numFmtId="0" fontId="0" fillId="5" borderId="125" xfId="0" applyFill="1" applyBorder="1" applyAlignment="1">
      <alignment vertical="center"/>
    </xf>
    <xf numFmtId="0" fontId="0" fillId="0" borderId="117" xfId="0" applyBorder="1" applyAlignment="1">
      <alignment horizontal="center" vertical="center" wrapText="1"/>
    </xf>
    <xf numFmtId="0" fontId="104" fillId="54" borderId="1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118" xfId="0" applyBorder="1" applyAlignment="1">
      <alignment horizontal="center" vertical="center" wrapText="1"/>
    </xf>
    <xf numFmtId="0" fontId="0" fillId="3" borderId="127" xfId="0" applyFill="1" applyBorder="1" applyAlignment="1">
      <alignment horizontal="center" vertical="center"/>
    </xf>
    <xf numFmtId="0" fontId="75" fillId="5" borderId="123" xfId="0" applyFont="1" applyFill="1" applyBorder="1"/>
    <xf numFmtId="0" fontId="75" fillId="5" borderId="123" xfId="0" applyFont="1" applyFill="1" applyBorder="1" applyAlignment="1">
      <alignment horizontal="center" vertical="center"/>
    </xf>
    <xf numFmtId="10" fontId="75" fillId="5" borderId="123" xfId="0" applyNumberFormat="1" applyFont="1" applyFill="1" applyBorder="1" applyAlignment="1">
      <alignment horizontal="center" vertical="center"/>
    </xf>
    <xf numFmtId="0" fontId="0" fillId="5" borderId="127" xfId="0" applyFill="1" applyBorder="1"/>
    <xf numFmtId="0" fontId="75" fillId="5" borderId="123" xfId="0" applyFont="1" applyFill="1" applyBorder="1" applyAlignment="1">
      <alignment horizontal="right" vertical="center"/>
    </xf>
    <xf numFmtId="10" fontId="0" fillId="5" borderId="123" xfId="0" applyNumberFormat="1" applyFill="1" applyBorder="1" applyAlignment="1">
      <alignment horizontal="center" vertical="center"/>
    </xf>
    <xf numFmtId="0" fontId="0" fillId="5" borderId="123" xfId="0" applyFill="1" applyBorder="1" applyAlignment="1">
      <alignment horizontal="center" vertical="center"/>
    </xf>
    <xf numFmtId="0" fontId="0" fillId="5" borderId="123" xfId="0" applyFill="1" applyBorder="1"/>
    <xf numFmtId="0" fontId="0" fillId="5" borderId="113" xfId="0" applyFill="1" applyBorder="1" applyAlignment="1">
      <alignment horizontal="center" vertical="center" wrapText="1"/>
    </xf>
    <xf numFmtId="15" fontId="5" fillId="0" borderId="0" xfId="0" applyNumberFormat="1" applyFont="1"/>
    <xf numFmtId="0" fontId="0" fillId="13" borderId="0" xfId="0" applyFill="1" applyAlignment="1">
      <alignment horizontal="center" vertical="center" wrapText="1"/>
    </xf>
    <xf numFmtId="15" fontId="4" fillId="0" borderId="0" xfId="0" applyNumberFormat="1" applyFont="1" applyAlignment="1">
      <alignment horizontal="center" vertical="center" wrapText="1"/>
    </xf>
    <xf numFmtId="0" fontId="4" fillId="14" borderId="63" xfId="0" applyFont="1" applyFill="1" applyBorder="1" applyAlignment="1">
      <alignment horizontal="center" vertical="center" wrapText="1"/>
    </xf>
    <xf numFmtId="0" fontId="0" fillId="0" borderId="79" xfId="0" applyBorder="1"/>
    <xf numFmtId="0" fontId="0" fillId="0" borderId="79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135" xfId="0" applyBorder="1"/>
    <xf numFmtId="41" fontId="17" fillId="20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/>
    </xf>
    <xf numFmtId="1" fontId="11" fillId="11" borderId="6" xfId="0" applyNumberFormat="1" applyFont="1" applyFill="1" applyBorder="1" applyAlignment="1">
      <alignment horizontal="center" vertical="center" wrapText="1"/>
    </xf>
    <xf numFmtId="1" fontId="11" fillId="11" borderId="14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2" fillId="2" borderId="75" xfId="0" applyFont="1" applyFill="1" applyBorder="1" applyAlignment="1">
      <alignment horizontal="center"/>
    </xf>
    <xf numFmtId="0" fontId="12" fillId="2" borderId="39" xfId="0" applyFont="1" applyFill="1" applyBorder="1" applyAlignment="1">
      <alignment horizontal="center"/>
    </xf>
    <xf numFmtId="0" fontId="21" fillId="2" borderId="68" xfId="0" applyFont="1" applyFill="1" applyBorder="1" applyAlignment="1">
      <alignment horizontal="center" vertical="center"/>
    </xf>
    <xf numFmtId="0" fontId="11" fillId="11" borderId="68" xfId="0" applyFont="1" applyFill="1" applyBorder="1" applyAlignment="1">
      <alignment horizontal="center" vertical="center" wrapText="1"/>
    </xf>
    <xf numFmtId="0" fontId="11" fillId="2" borderId="68" xfId="0" applyFont="1" applyFill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 wrapText="1"/>
    </xf>
    <xf numFmtId="0" fontId="21" fillId="2" borderId="6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2" fillId="23" borderId="4" xfId="0" applyFont="1" applyFill="1" applyBorder="1" applyAlignment="1">
      <alignment horizontal="center"/>
    </xf>
    <xf numFmtId="0" fontId="12" fillId="23" borderId="23" xfId="0" applyFont="1" applyFill="1" applyBorder="1" applyAlignment="1">
      <alignment horizontal="center"/>
    </xf>
    <xf numFmtId="0" fontId="12" fillId="23" borderId="5" xfId="0" applyFont="1" applyFill="1" applyBorder="1" applyAlignment="1">
      <alignment horizontal="center"/>
    </xf>
    <xf numFmtId="0" fontId="17" fillId="23" borderId="6" xfId="0" applyFont="1" applyFill="1" applyBorder="1" applyAlignment="1">
      <alignment horizontal="center" vertical="center"/>
    </xf>
    <xf numFmtId="0" fontId="17" fillId="23" borderId="14" xfId="0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 vertical="center"/>
    </xf>
    <xf numFmtId="0" fontId="21" fillId="36" borderId="4" xfId="0" applyFont="1" applyFill="1" applyBorder="1" applyAlignment="1">
      <alignment horizontal="center" vertical="center"/>
    </xf>
    <xf numFmtId="0" fontId="21" fillId="36" borderId="5" xfId="0" applyFont="1" applyFill="1" applyBorder="1" applyAlignment="1">
      <alignment horizontal="center" vertical="center"/>
    </xf>
    <xf numFmtId="0" fontId="21" fillId="36" borderId="6" xfId="0" applyFont="1" applyFill="1" applyBorder="1" applyAlignment="1">
      <alignment horizontal="center" vertical="center"/>
    </xf>
    <xf numFmtId="0" fontId="21" fillId="36" borderId="14" xfId="0" applyFont="1" applyFill="1" applyBorder="1" applyAlignment="1">
      <alignment horizontal="center" vertical="center"/>
    </xf>
    <xf numFmtId="0" fontId="21" fillId="20" borderId="1" xfId="0" applyFont="1" applyFill="1" applyBorder="1" applyAlignment="1">
      <alignment horizontal="center" vertical="center" wrapText="1"/>
    </xf>
    <xf numFmtId="0" fontId="21" fillId="20" borderId="6" xfId="0" applyFont="1" applyFill="1" applyBorder="1" applyAlignment="1">
      <alignment horizontal="center" vertical="center" wrapText="1"/>
    </xf>
    <xf numFmtId="0" fontId="21" fillId="23" borderId="6" xfId="0" applyFont="1" applyFill="1" applyBorder="1" applyAlignment="1">
      <alignment horizontal="center" vertical="center" wrapText="1"/>
    </xf>
    <xf numFmtId="0" fontId="21" fillId="23" borderId="14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9" fillId="2" borderId="83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46" xfId="0" applyFont="1" applyFill="1" applyBorder="1" applyAlignment="1">
      <alignment horizontal="center" vertical="center"/>
    </xf>
    <xf numFmtId="0" fontId="19" fillId="5" borderId="46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41" borderId="39" xfId="0" applyFont="1" applyFill="1" applyBorder="1" applyAlignment="1">
      <alignment horizontal="left"/>
    </xf>
    <xf numFmtId="0" fontId="3" fillId="26" borderId="0" xfId="0" applyFont="1" applyFill="1" applyAlignment="1">
      <alignment horizontal="left"/>
    </xf>
    <xf numFmtId="0" fontId="0" fillId="0" borderId="66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3" fillId="2" borderId="39" xfId="0" applyFont="1" applyFill="1" applyBorder="1" applyAlignment="1">
      <alignment horizontal="left"/>
    </xf>
    <xf numFmtId="10" fontId="0" fillId="0" borderId="1" xfId="0" applyNumberFormat="1" applyBorder="1" applyAlignment="1">
      <alignment horizontal="center"/>
    </xf>
    <xf numFmtId="0" fontId="11" fillId="5" borderId="13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left"/>
    </xf>
    <xf numFmtId="0" fontId="25" fillId="4" borderId="58" xfId="0" applyFont="1" applyFill="1" applyBorder="1" applyAlignment="1">
      <alignment horizontal="center" vertical="center"/>
    </xf>
    <xf numFmtId="0" fontId="25" fillId="4" borderId="57" xfId="0" applyFont="1" applyFill="1" applyBorder="1" applyAlignment="1">
      <alignment horizontal="center" vertical="center"/>
    </xf>
    <xf numFmtId="0" fontId="32" fillId="8" borderId="57" xfId="0" applyFont="1" applyFill="1" applyBorder="1" applyAlignment="1">
      <alignment horizontal="center" vertical="center" wrapText="1"/>
    </xf>
    <xf numFmtId="0" fontId="32" fillId="8" borderId="59" xfId="0" applyFont="1" applyFill="1" applyBorder="1" applyAlignment="1">
      <alignment vertical="center" wrapText="1"/>
    </xf>
    <xf numFmtId="0" fontId="32" fillId="8" borderId="60" xfId="0" applyFont="1" applyFill="1" applyBorder="1" applyAlignment="1">
      <alignment vertical="center" wrapText="1"/>
    </xf>
    <xf numFmtId="0" fontId="32" fillId="8" borderId="57" xfId="0" applyFont="1" applyFill="1" applyBorder="1" applyAlignment="1">
      <alignment horizontal="center" vertical="center"/>
    </xf>
    <xf numFmtId="0" fontId="32" fillId="8" borderId="57" xfId="0" applyFont="1" applyFill="1" applyBorder="1" applyAlignment="1">
      <alignment horizontal="center" vertical="center" textRotation="90" wrapText="1"/>
    </xf>
    <xf numFmtId="0" fontId="32" fillId="8" borderId="48" xfId="0" applyFont="1" applyFill="1" applyBorder="1" applyAlignment="1">
      <alignment vertical="center" wrapText="1"/>
    </xf>
    <xf numFmtId="0" fontId="32" fillId="8" borderId="50" xfId="0" applyFont="1" applyFill="1" applyBorder="1" applyAlignment="1">
      <alignment vertical="center" wrapText="1"/>
    </xf>
    <xf numFmtId="0" fontId="37" fillId="0" borderId="48" xfId="6" applyFont="1" applyBorder="1" applyAlignment="1">
      <alignment horizontal="right" vertical="center"/>
    </xf>
    <xf numFmtId="0" fontId="37" fillId="0" borderId="49" xfId="6" applyFont="1" applyBorder="1" applyAlignment="1">
      <alignment horizontal="right" vertical="center"/>
    </xf>
    <xf numFmtId="0" fontId="37" fillId="0" borderId="50" xfId="6" applyFont="1" applyBorder="1" applyAlignment="1">
      <alignment horizontal="right" vertical="center"/>
    </xf>
    <xf numFmtId="0" fontId="5" fillId="0" borderId="47" xfId="6" applyBorder="1" applyAlignment="1">
      <alignment horizontal="center" vertical="center"/>
    </xf>
    <xf numFmtId="0" fontId="5" fillId="0" borderId="58" xfId="6" applyBorder="1" applyAlignment="1">
      <alignment horizontal="center" vertical="center"/>
    </xf>
    <xf numFmtId="0" fontId="11" fillId="26" borderId="5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5" borderId="22" xfId="0" applyFont="1" applyFill="1" applyBorder="1" applyAlignment="1">
      <alignment horizontal="right" vertical="center" wrapText="1"/>
    </xf>
    <xf numFmtId="0" fontId="11" fillId="5" borderId="26" xfId="0" applyFont="1" applyFill="1" applyBorder="1" applyAlignment="1">
      <alignment horizontal="right" vertical="center" wrapText="1"/>
    </xf>
    <xf numFmtId="0" fontId="11" fillId="5" borderId="21" xfId="0" applyFont="1" applyFill="1" applyBorder="1" applyAlignment="1">
      <alignment horizontal="right" vertical="center" wrapText="1"/>
    </xf>
    <xf numFmtId="0" fontId="29" fillId="2" borderId="0" xfId="0" applyFont="1" applyFill="1" applyAlignment="1">
      <alignment horizontal="center" vertical="center" wrapText="1"/>
    </xf>
    <xf numFmtId="0" fontId="75" fillId="48" borderId="68" xfId="0" applyFont="1" applyFill="1" applyBorder="1" applyAlignment="1">
      <alignment horizontal="center" vertical="center"/>
    </xf>
    <xf numFmtId="0" fontId="75" fillId="48" borderId="73" xfId="0" applyFont="1" applyFill="1" applyBorder="1" applyAlignment="1">
      <alignment horizontal="center" vertical="center"/>
    </xf>
    <xf numFmtId="0" fontId="75" fillId="48" borderId="72" xfId="0" applyFont="1" applyFill="1" applyBorder="1" applyAlignment="1">
      <alignment horizontal="center" vertical="center"/>
    </xf>
    <xf numFmtId="0" fontId="75" fillId="48" borderId="115" xfId="0" applyFont="1" applyFill="1" applyBorder="1" applyAlignment="1">
      <alignment horizontal="center" vertical="center"/>
    </xf>
    <xf numFmtId="0" fontId="75" fillId="48" borderId="113" xfId="0" applyFont="1" applyFill="1" applyBorder="1" applyAlignment="1">
      <alignment horizontal="center" vertical="center"/>
    </xf>
    <xf numFmtId="0" fontId="106" fillId="52" borderId="0" xfId="0" applyFont="1" applyFill="1" applyAlignment="1">
      <alignment horizontal="center" vertical="center" wrapText="1"/>
    </xf>
    <xf numFmtId="0" fontId="75" fillId="0" borderId="123" xfId="0" applyFont="1" applyBorder="1" applyAlignment="1">
      <alignment horizontal="center" vertical="center" wrapText="1"/>
    </xf>
    <xf numFmtId="0" fontId="75" fillId="5" borderId="12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0" fontId="0" fillId="0" borderId="43" xfId="0" applyBorder="1" applyAlignment="1">
      <alignment horizontal="center" vertical="center" readingOrder="1"/>
    </xf>
    <xf numFmtId="0" fontId="0" fillId="0" borderId="44" xfId="0" applyBorder="1" applyAlignment="1">
      <alignment horizontal="center" vertical="center" readingOrder="1"/>
    </xf>
    <xf numFmtId="0" fontId="68" fillId="2" borderId="20" xfId="0" applyFont="1" applyFill="1" applyBorder="1" applyAlignment="1">
      <alignment horizontal="center" vertical="center" readingOrder="1"/>
    </xf>
    <xf numFmtId="0" fontId="68" fillId="2" borderId="21" xfId="0" applyFont="1" applyFill="1" applyBorder="1" applyAlignment="1">
      <alignment horizontal="center" vertical="center" readingOrder="1"/>
    </xf>
    <xf numFmtId="0" fontId="68" fillId="26" borderId="22" xfId="0" applyFont="1" applyFill="1" applyBorder="1" applyAlignment="1">
      <alignment horizontal="center" vertical="center" readingOrder="1"/>
    </xf>
    <xf numFmtId="0" fontId="68" fillId="26" borderId="21" xfId="0" applyFont="1" applyFill="1" applyBorder="1" applyAlignment="1">
      <alignment horizontal="center" vertical="center" readingOrder="1"/>
    </xf>
    <xf numFmtId="0" fontId="68" fillId="5" borderId="22" xfId="0" applyFont="1" applyFill="1" applyBorder="1" applyAlignment="1">
      <alignment horizontal="center" vertical="center" readingOrder="1"/>
    </xf>
    <xf numFmtId="0" fontId="68" fillId="5" borderId="21" xfId="0" applyFont="1" applyFill="1" applyBorder="1" applyAlignment="1">
      <alignment horizontal="center" vertical="center" readingOrder="1"/>
    </xf>
    <xf numFmtId="0" fontId="3" fillId="0" borderId="123" xfId="0" applyFont="1" applyBorder="1" applyAlignment="1">
      <alignment horizontal="left" vertical="center"/>
    </xf>
    <xf numFmtId="0" fontId="68" fillId="0" borderId="52" xfId="3" applyFont="1" applyBorder="1" applyAlignment="1">
      <alignment horizontal="center"/>
    </xf>
    <xf numFmtId="0" fontId="68" fillId="0" borderId="76" xfId="3" applyFont="1" applyBorder="1" applyAlignment="1">
      <alignment horizontal="center"/>
    </xf>
    <xf numFmtId="0" fontId="68" fillId="5" borderId="0" xfId="134" applyFont="1" applyFill="1" applyAlignment="1">
      <alignment horizontal="center" vertical="center"/>
    </xf>
    <xf numFmtId="0" fontId="39" fillId="0" borderId="121" xfId="0" applyFont="1" applyBorder="1" applyAlignment="1">
      <alignment horizontal="center"/>
    </xf>
    <xf numFmtId="0" fontId="39" fillId="0" borderId="87" xfId="0" applyFont="1" applyBorder="1" applyAlignment="1">
      <alignment horizontal="center"/>
    </xf>
    <xf numFmtId="0" fontId="39" fillId="0" borderId="108" xfId="0" applyFont="1" applyBorder="1" applyAlignment="1">
      <alignment horizontal="center"/>
    </xf>
    <xf numFmtId="0" fontId="38" fillId="0" borderId="87" xfId="0" applyFont="1" applyBorder="1" applyAlignment="1">
      <alignment horizontal="left" vertical="center"/>
    </xf>
    <xf numFmtId="0" fontId="71" fillId="0" borderId="40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/>
    </xf>
    <xf numFmtId="0" fontId="70" fillId="0" borderId="40" xfId="0" applyFont="1" applyBorder="1" applyAlignment="1">
      <alignment horizontal="left"/>
    </xf>
    <xf numFmtId="0" fontId="38" fillId="0" borderId="51" xfId="0" applyFont="1" applyBorder="1" applyAlignment="1">
      <alignment horizontal="left" vertical="center"/>
    </xf>
    <xf numFmtId="0" fontId="71" fillId="0" borderId="40" xfId="0" applyFont="1" applyBorder="1" applyAlignment="1">
      <alignment horizontal="center"/>
    </xf>
    <xf numFmtId="0" fontId="38" fillId="0" borderId="108" xfId="0" applyFont="1" applyBorder="1"/>
    <xf numFmtId="189" fontId="38" fillId="0" borderId="108" xfId="0" applyNumberFormat="1" applyFont="1" applyBorder="1" applyAlignment="1">
      <alignment horizontal="left"/>
    </xf>
    <xf numFmtId="0" fontId="38" fillId="0" borderId="108" xfId="0" applyFont="1" applyBorder="1" applyAlignment="1">
      <alignment horizontal="left" vertical="center"/>
    </xf>
    <xf numFmtId="189" fontId="38" fillId="0" borderId="121" xfId="0" applyNumberFormat="1" applyFont="1" applyBorder="1" applyAlignment="1">
      <alignment horizontal="left"/>
    </xf>
    <xf numFmtId="0" fontId="38" fillId="0" borderId="121" xfId="0" applyFont="1" applyBorder="1" applyAlignment="1">
      <alignment horizontal="left" vertical="center"/>
    </xf>
    <xf numFmtId="0" fontId="0" fillId="0" borderId="133" xfId="0" applyBorder="1" applyAlignment="1">
      <alignment horizontal="center" vertical="center" wrapText="1"/>
    </xf>
    <xf numFmtId="0" fontId="0" fillId="0" borderId="134" xfId="0" applyBorder="1" applyAlignment="1">
      <alignment horizontal="center" vertical="center" wrapText="1"/>
    </xf>
    <xf numFmtId="0" fontId="0" fillId="0" borderId="127" xfId="0" applyBorder="1" applyAlignment="1">
      <alignment horizontal="center" vertical="center" wrapText="1"/>
    </xf>
    <xf numFmtId="16" fontId="0" fillId="0" borderId="126" xfId="0" applyNumberFormat="1" applyBorder="1" applyAlignment="1">
      <alignment horizontal="center" vertical="center" wrapText="1"/>
    </xf>
    <xf numFmtId="16" fontId="0" fillId="0" borderId="81" xfId="0" applyNumberFormat="1" applyBorder="1" applyAlignment="1">
      <alignment horizontal="center" vertical="center" wrapText="1"/>
    </xf>
    <xf numFmtId="16" fontId="0" fillId="0" borderId="79" xfId="0" applyNumberFormat="1" applyBorder="1" applyAlignment="1">
      <alignment horizontal="center" vertical="center" wrapText="1"/>
    </xf>
    <xf numFmtId="0" fontId="0" fillId="0" borderId="126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1" fillId="0" borderId="126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188" fontId="0" fillId="0" borderId="126" xfId="0" applyNumberFormat="1" applyBorder="1" applyAlignment="1">
      <alignment horizontal="center" vertical="center" wrapText="1"/>
    </xf>
    <xf numFmtId="188" fontId="0" fillId="0" borderId="81" xfId="0" applyNumberFormat="1" applyBorder="1" applyAlignment="1">
      <alignment horizontal="center" vertical="center" wrapText="1"/>
    </xf>
    <xf numFmtId="188" fontId="0" fillId="0" borderId="79" xfId="0" applyNumberFormat="1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188" fontId="0" fillId="0" borderId="84" xfId="0" applyNumberFormat="1" applyBorder="1" applyAlignment="1">
      <alignment horizontal="center" vertical="center" wrapText="1"/>
    </xf>
    <xf numFmtId="16" fontId="0" fillId="0" borderId="84" xfId="0" applyNumberFormat="1" applyBorder="1" applyAlignment="1">
      <alignment horizontal="center" vertical="center" wrapText="1"/>
    </xf>
    <xf numFmtId="0" fontId="13" fillId="0" borderId="41" xfId="2" applyFont="1" applyBorder="1" applyAlignment="1">
      <alignment horizontal="center" vertical="center" wrapText="1"/>
    </xf>
    <xf numFmtId="0" fontId="14" fillId="2" borderId="41" xfId="3" applyFont="1" applyFill="1" applyBorder="1" applyAlignment="1">
      <alignment horizontal="center" vertical="center" wrapText="1"/>
    </xf>
    <xf numFmtId="0" fontId="13" fillId="2" borderId="41" xfId="2" applyFont="1" applyFill="1" applyBorder="1" applyAlignment="1">
      <alignment horizontal="center" vertical="center" wrapText="1"/>
    </xf>
    <xf numFmtId="0" fontId="96" fillId="0" borderId="101" xfId="146" applyFont="1" applyBorder="1" applyAlignment="1">
      <alignment horizontal="left" vertical="center" wrapText="1"/>
    </xf>
    <xf numFmtId="0" fontId="96" fillId="0" borderId="102" xfId="146" applyFont="1" applyBorder="1" applyAlignment="1">
      <alignment horizontal="left" vertical="center" wrapText="1"/>
    </xf>
    <xf numFmtId="0" fontId="96" fillId="0" borderId="103" xfId="146" applyFont="1" applyBorder="1" applyAlignment="1">
      <alignment horizontal="left" vertical="center" wrapText="1"/>
    </xf>
    <xf numFmtId="22" fontId="1" fillId="5" borderId="114" xfId="146" applyNumberFormat="1" applyFont="1" applyFill="1" applyBorder="1" applyAlignment="1">
      <alignment horizontal="center" vertical="center" wrapText="1"/>
    </xf>
    <xf numFmtId="22" fontId="1" fillId="5" borderId="115" xfId="146" applyNumberFormat="1" applyFont="1" applyFill="1" applyBorder="1" applyAlignment="1">
      <alignment horizontal="center" vertical="center" wrapText="1"/>
    </xf>
    <xf numFmtId="22" fontId="1" fillId="5" borderId="116" xfId="146" applyNumberFormat="1" applyFont="1" applyFill="1" applyBorder="1" applyAlignment="1">
      <alignment horizontal="center" vertical="center" wrapText="1"/>
    </xf>
    <xf numFmtId="0" fontId="0" fillId="5" borderId="124" xfId="0" applyFill="1" applyBorder="1" applyAlignment="1">
      <alignment horizontal="center"/>
    </xf>
    <xf numFmtId="0" fontId="0" fillId="5" borderId="130" xfId="0" applyFill="1" applyBorder="1" applyAlignment="1">
      <alignment horizontal="center"/>
    </xf>
    <xf numFmtId="0" fontId="0" fillId="5" borderId="125" xfId="0" applyFill="1" applyBorder="1" applyAlignment="1">
      <alignment horizontal="center"/>
    </xf>
    <xf numFmtId="0" fontId="0" fillId="5" borderId="132" xfId="0" applyFill="1" applyBorder="1" applyAlignment="1">
      <alignment horizontal="center"/>
    </xf>
    <xf numFmtId="0" fontId="0" fillId="5" borderId="124" xfId="0" applyFill="1" applyBorder="1" applyAlignment="1">
      <alignment horizontal="center" vertical="center"/>
    </xf>
    <xf numFmtId="0" fontId="0" fillId="5" borderId="130" xfId="0" applyFill="1" applyBorder="1" applyAlignment="1">
      <alignment horizontal="center" vertical="center"/>
    </xf>
    <xf numFmtId="0" fontId="0" fillId="5" borderId="125" xfId="0" applyFill="1" applyBorder="1" applyAlignment="1">
      <alignment horizontal="center" vertical="center"/>
    </xf>
    <xf numFmtId="0" fontId="11" fillId="5" borderId="131" xfId="0" applyFont="1" applyFill="1" applyBorder="1" applyAlignment="1">
      <alignment horizontal="center" vertical="center" wrapText="1"/>
    </xf>
    <xf numFmtId="0" fontId="11" fillId="5" borderId="132" xfId="0" applyFont="1" applyFill="1" applyBorder="1" applyAlignment="1">
      <alignment horizontal="center" vertical="center" wrapText="1"/>
    </xf>
  </cellXfs>
  <cellStyles count="379">
    <cellStyle name="20% - Accent1 2" xfId="19" xr:uid="{00000000-0005-0000-0000-000000000000}"/>
    <cellStyle name="20% - Accent1 2 2" xfId="222" xr:uid="{00000000-0005-0000-0000-000001000000}"/>
    <cellStyle name="20% - Accent1 2 3" xfId="253" xr:uid="{00000000-0005-0000-0000-000002000000}"/>
    <cellStyle name="20% - Accent1 2 4" xfId="267" xr:uid="{00000000-0005-0000-0000-000003000000}"/>
    <cellStyle name="20% - Accent1 2 5" xfId="281" xr:uid="{00000000-0005-0000-0000-000004000000}"/>
    <cellStyle name="20% - Accent1 2 6" xfId="295" xr:uid="{00000000-0005-0000-0000-000005000000}"/>
    <cellStyle name="20% - Accent2 2" xfId="20" xr:uid="{00000000-0005-0000-0000-000006000000}"/>
    <cellStyle name="20% - Accent2 2 2" xfId="223" xr:uid="{00000000-0005-0000-0000-000007000000}"/>
    <cellStyle name="20% - Accent2 2 3" xfId="254" xr:uid="{00000000-0005-0000-0000-000008000000}"/>
    <cellStyle name="20% - Accent2 2 4" xfId="268" xr:uid="{00000000-0005-0000-0000-000009000000}"/>
    <cellStyle name="20% - Accent2 2 5" xfId="282" xr:uid="{00000000-0005-0000-0000-00000A000000}"/>
    <cellStyle name="20% - Accent2 2 6" xfId="296" xr:uid="{00000000-0005-0000-0000-00000B000000}"/>
    <cellStyle name="20% - Accent3 2" xfId="21" xr:uid="{00000000-0005-0000-0000-00000C000000}"/>
    <cellStyle name="20% - Accent3 2 2" xfId="224" xr:uid="{00000000-0005-0000-0000-00000D000000}"/>
    <cellStyle name="20% - Accent3 2 3" xfId="255" xr:uid="{00000000-0005-0000-0000-00000E000000}"/>
    <cellStyle name="20% - Accent3 2 4" xfId="269" xr:uid="{00000000-0005-0000-0000-00000F000000}"/>
    <cellStyle name="20% - Accent3 2 5" xfId="283" xr:uid="{00000000-0005-0000-0000-000010000000}"/>
    <cellStyle name="20% - Accent3 2 6" xfId="297" xr:uid="{00000000-0005-0000-0000-000011000000}"/>
    <cellStyle name="20% - Accent4 2" xfId="22" xr:uid="{00000000-0005-0000-0000-000012000000}"/>
    <cellStyle name="20% - Accent4 2 2" xfId="225" xr:uid="{00000000-0005-0000-0000-000013000000}"/>
    <cellStyle name="20% - Accent4 2 3" xfId="256" xr:uid="{00000000-0005-0000-0000-000014000000}"/>
    <cellStyle name="20% - Accent4 2 4" xfId="270" xr:uid="{00000000-0005-0000-0000-000015000000}"/>
    <cellStyle name="20% - Accent4 2 5" xfId="284" xr:uid="{00000000-0005-0000-0000-000016000000}"/>
    <cellStyle name="20% - Accent4 2 6" xfId="298" xr:uid="{00000000-0005-0000-0000-000017000000}"/>
    <cellStyle name="20% - Accent5 2" xfId="23" xr:uid="{00000000-0005-0000-0000-000018000000}"/>
    <cellStyle name="20% - Accent5 2 2" xfId="226" xr:uid="{00000000-0005-0000-0000-000019000000}"/>
    <cellStyle name="20% - Accent5 2 3" xfId="257" xr:uid="{00000000-0005-0000-0000-00001A000000}"/>
    <cellStyle name="20% - Accent5 2 4" xfId="271" xr:uid="{00000000-0005-0000-0000-00001B000000}"/>
    <cellStyle name="20% - Accent5 2 5" xfId="285" xr:uid="{00000000-0005-0000-0000-00001C000000}"/>
    <cellStyle name="20% - Accent5 2 6" xfId="299" xr:uid="{00000000-0005-0000-0000-00001D000000}"/>
    <cellStyle name="20% - Accent6 2" xfId="24" xr:uid="{00000000-0005-0000-0000-00001E000000}"/>
    <cellStyle name="20% - Accent6 2 2" xfId="227" xr:uid="{00000000-0005-0000-0000-00001F000000}"/>
    <cellStyle name="20% - Accent6 2 3" xfId="258" xr:uid="{00000000-0005-0000-0000-000020000000}"/>
    <cellStyle name="20% - Accent6 2 4" xfId="272" xr:uid="{00000000-0005-0000-0000-000021000000}"/>
    <cellStyle name="20% - Accent6 2 5" xfId="286" xr:uid="{00000000-0005-0000-0000-000022000000}"/>
    <cellStyle name="20% - Accent6 2 6" xfId="300" xr:uid="{00000000-0005-0000-0000-000023000000}"/>
    <cellStyle name="40% - Accent1 2" xfId="25" xr:uid="{00000000-0005-0000-0000-000024000000}"/>
    <cellStyle name="40% - Accent1 2 2" xfId="228" xr:uid="{00000000-0005-0000-0000-000025000000}"/>
    <cellStyle name="40% - Accent1 2 3" xfId="259" xr:uid="{00000000-0005-0000-0000-000026000000}"/>
    <cellStyle name="40% - Accent1 2 4" xfId="273" xr:uid="{00000000-0005-0000-0000-000027000000}"/>
    <cellStyle name="40% - Accent1 2 5" xfId="287" xr:uid="{00000000-0005-0000-0000-000028000000}"/>
    <cellStyle name="40% - Accent1 2 6" xfId="301" xr:uid="{00000000-0005-0000-0000-000029000000}"/>
    <cellStyle name="40% - Accent2 2" xfId="26" xr:uid="{00000000-0005-0000-0000-00002A000000}"/>
    <cellStyle name="40% - Accent2 2 2" xfId="229" xr:uid="{00000000-0005-0000-0000-00002B000000}"/>
    <cellStyle name="40% - Accent2 2 3" xfId="260" xr:uid="{00000000-0005-0000-0000-00002C000000}"/>
    <cellStyle name="40% - Accent2 2 4" xfId="274" xr:uid="{00000000-0005-0000-0000-00002D000000}"/>
    <cellStyle name="40% - Accent2 2 5" xfId="288" xr:uid="{00000000-0005-0000-0000-00002E000000}"/>
    <cellStyle name="40% - Accent2 2 6" xfId="302" xr:uid="{00000000-0005-0000-0000-00002F000000}"/>
    <cellStyle name="40% - Accent3 2" xfId="27" xr:uid="{00000000-0005-0000-0000-000030000000}"/>
    <cellStyle name="40% - Accent3 2 2" xfId="230" xr:uid="{00000000-0005-0000-0000-000031000000}"/>
    <cellStyle name="40% - Accent3 2 3" xfId="261" xr:uid="{00000000-0005-0000-0000-000032000000}"/>
    <cellStyle name="40% - Accent3 2 4" xfId="275" xr:uid="{00000000-0005-0000-0000-000033000000}"/>
    <cellStyle name="40% - Accent3 2 5" xfId="289" xr:uid="{00000000-0005-0000-0000-000034000000}"/>
    <cellStyle name="40% - Accent3 2 6" xfId="303" xr:uid="{00000000-0005-0000-0000-000035000000}"/>
    <cellStyle name="40% - Accent4 2" xfId="28" xr:uid="{00000000-0005-0000-0000-000036000000}"/>
    <cellStyle name="40% - Accent4 2 2" xfId="231" xr:uid="{00000000-0005-0000-0000-000037000000}"/>
    <cellStyle name="40% - Accent4 2 3" xfId="262" xr:uid="{00000000-0005-0000-0000-000038000000}"/>
    <cellStyle name="40% - Accent4 2 4" xfId="276" xr:uid="{00000000-0005-0000-0000-000039000000}"/>
    <cellStyle name="40% - Accent4 2 5" xfId="290" xr:uid="{00000000-0005-0000-0000-00003A000000}"/>
    <cellStyle name="40% - Accent4 2 6" xfId="304" xr:uid="{00000000-0005-0000-0000-00003B000000}"/>
    <cellStyle name="40% - Accent5 2" xfId="29" xr:uid="{00000000-0005-0000-0000-00003C000000}"/>
    <cellStyle name="40% - Accent5 2 2" xfId="232" xr:uid="{00000000-0005-0000-0000-00003D000000}"/>
    <cellStyle name="40% - Accent5 2 3" xfId="263" xr:uid="{00000000-0005-0000-0000-00003E000000}"/>
    <cellStyle name="40% - Accent5 2 4" xfId="277" xr:uid="{00000000-0005-0000-0000-00003F000000}"/>
    <cellStyle name="40% - Accent5 2 5" xfId="291" xr:uid="{00000000-0005-0000-0000-000040000000}"/>
    <cellStyle name="40% - Accent5 2 6" xfId="305" xr:uid="{00000000-0005-0000-0000-000041000000}"/>
    <cellStyle name="40% - Accent6 2" xfId="30" xr:uid="{00000000-0005-0000-0000-000042000000}"/>
    <cellStyle name="40% - Accent6 2 2" xfId="233" xr:uid="{00000000-0005-0000-0000-000043000000}"/>
    <cellStyle name="40% - Accent6 2 3" xfId="264" xr:uid="{00000000-0005-0000-0000-000044000000}"/>
    <cellStyle name="40% - Accent6 2 4" xfId="278" xr:uid="{00000000-0005-0000-0000-000045000000}"/>
    <cellStyle name="40% - Accent6 2 5" xfId="292" xr:uid="{00000000-0005-0000-0000-000046000000}"/>
    <cellStyle name="40% - Accent6 2 6" xfId="306" xr:uid="{00000000-0005-0000-0000-000047000000}"/>
    <cellStyle name="60% - Accent1 2" xfId="31" xr:uid="{00000000-0005-0000-0000-000048000000}"/>
    <cellStyle name="60% - Accent2 2" xfId="32" xr:uid="{00000000-0005-0000-0000-000049000000}"/>
    <cellStyle name="60% - Accent3 2" xfId="33" xr:uid="{00000000-0005-0000-0000-00004A000000}"/>
    <cellStyle name="60% - Accent4 2" xfId="34" xr:uid="{00000000-0005-0000-0000-00004B000000}"/>
    <cellStyle name="60% - Accent5 2" xfId="35" xr:uid="{00000000-0005-0000-0000-00004C000000}"/>
    <cellStyle name="60% - Accent6 2" xfId="36" xr:uid="{00000000-0005-0000-0000-00004D000000}"/>
    <cellStyle name="Accent1 2" xfId="37" xr:uid="{00000000-0005-0000-0000-00004E000000}"/>
    <cellStyle name="Accent2 2" xfId="38" xr:uid="{00000000-0005-0000-0000-00004F000000}"/>
    <cellStyle name="Accent3 2" xfId="39" xr:uid="{00000000-0005-0000-0000-000050000000}"/>
    <cellStyle name="Accent4 2" xfId="40" xr:uid="{00000000-0005-0000-0000-000051000000}"/>
    <cellStyle name="Accent5 2" xfId="41" xr:uid="{00000000-0005-0000-0000-000052000000}"/>
    <cellStyle name="Accent6 2" xfId="42" xr:uid="{00000000-0005-0000-0000-000053000000}"/>
    <cellStyle name="Bad 2" xfId="43" xr:uid="{00000000-0005-0000-0000-000054000000}"/>
    <cellStyle name="Calculation 2" xfId="44" xr:uid="{00000000-0005-0000-0000-000055000000}"/>
    <cellStyle name="Check Cell 2" xfId="45" xr:uid="{00000000-0005-0000-0000-000056000000}"/>
    <cellStyle name="Comma" xfId="9" builtinId="3"/>
    <cellStyle name="Comma [0] 10" xfId="144" xr:uid="{00000000-0005-0000-0000-000058000000}"/>
    <cellStyle name="Comma [0] 10 2" xfId="339" xr:uid="{00000000-0005-0000-0000-000059000000}"/>
    <cellStyle name="Comma [0] 11" xfId="138" xr:uid="{00000000-0005-0000-0000-00005A000000}"/>
    <cellStyle name="Comma [0] 11 2" xfId="335" xr:uid="{00000000-0005-0000-0000-00005B000000}"/>
    <cellStyle name="Comma [0] 12" xfId="235" xr:uid="{00000000-0005-0000-0000-00005C000000}"/>
    <cellStyle name="Comma [0] 12 2" xfId="371" xr:uid="{00000000-0005-0000-0000-00005D000000}"/>
    <cellStyle name="Comma [0] 13" xfId="208" xr:uid="{00000000-0005-0000-0000-00005E000000}"/>
    <cellStyle name="Comma [0] 13 2" xfId="366" xr:uid="{00000000-0005-0000-0000-00005F000000}"/>
    <cellStyle name="Comma [0] 14" xfId="238" xr:uid="{00000000-0005-0000-0000-000060000000}"/>
    <cellStyle name="Comma [0] 14 2" xfId="372" xr:uid="{00000000-0005-0000-0000-000061000000}"/>
    <cellStyle name="Comma [0] 15" xfId="218" xr:uid="{00000000-0005-0000-0000-000062000000}"/>
    <cellStyle name="Comma [0] 2" xfId="46" xr:uid="{00000000-0005-0000-0000-000063000000}"/>
    <cellStyle name="Comma [0] 2 10" xfId="209" xr:uid="{00000000-0005-0000-0000-000064000000}"/>
    <cellStyle name="Comma [0] 2 10 2" xfId="367" xr:uid="{00000000-0005-0000-0000-000065000000}"/>
    <cellStyle name="Comma [0] 2 11" xfId="212" xr:uid="{00000000-0005-0000-0000-000066000000}"/>
    <cellStyle name="Comma [0] 2 11 2" xfId="370" xr:uid="{00000000-0005-0000-0000-000067000000}"/>
    <cellStyle name="Comma [0] 2 2" xfId="215" xr:uid="{00000000-0005-0000-0000-000068000000}"/>
    <cellStyle name="Comma [0] 2 3" xfId="206" xr:uid="{00000000-0005-0000-0000-000069000000}"/>
    <cellStyle name="Comma [0] 2 3 2" xfId="364" xr:uid="{00000000-0005-0000-0000-00006A000000}"/>
    <cellStyle name="Comma [0] 2 4" xfId="207" xr:uid="{00000000-0005-0000-0000-00006B000000}"/>
    <cellStyle name="Comma [0] 2 4 2" xfId="365" xr:uid="{00000000-0005-0000-0000-00006C000000}"/>
    <cellStyle name="Comma [0] 2 5" xfId="320" xr:uid="{00000000-0005-0000-0000-00006D000000}"/>
    <cellStyle name="Comma [0] 3" xfId="47" xr:uid="{00000000-0005-0000-0000-00006E000000}"/>
    <cellStyle name="Comma [0] 3 2" xfId="217" xr:uid="{00000000-0005-0000-0000-00006F000000}"/>
    <cellStyle name="Comma [0] 3 3" xfId="321" xr:uid="{00000000-0005-0000-0000-000070000000}"/>
    <cellStyle name="Comma [0] 3 8" xfId="210" xr:uid="{00000000-0005-0000-0000-000071000000}"/>
    <cellStyle name="Comma [0] 3 8 2" xfId="368" xr:uid="{00000000-0005-0000-0000-000072000000}"/>
    <cellStyle name="Comma [0] 34 2" xfId="205" xr:uid="{00000000-0005-0000-0000-000073000000}"/>
    <cellStyle name="Comma [0] 34 2 2" xfId="363" xr:uid="{00000000-0005-0000-0000-000074000000}"/>
    <cellStyle name="Comma [0] 38 2" xfId="211" xr:uid="{00000000-0005-0000-0000-000075000000}"/>
    <cellStyle name="Comma [0] 38 2 2" xfId="369" xr:uid="{00000000-0005-0000-0000-000076000000}"/>
    <cellStyle name="Comma [0] 4" xfId="204" xr:uid="{00000000-0005-0000-0000-000077000000}"/>
    <cellStyle name="Comma [0] 4 2" xfId="143" xr:uid="{00000000-0005-0000-0000-000078000000}"/>
    <cellStyle name="Comma [0] 4 2 2" xfId="338" xr:uid="{00000000-0005-0000-0000-000079000000}"/>
    <cellStyle name="Comma [0] 4 3" xfId="362" xr:uid="{00000000-0005-0000-0000-00007A000000}"/>
    <cellStyle name="Comma [0] 5" xfId="203" xr:uid="{00000000-0005-0000-0000-00007B000000}"/>
    <cellStyle name="Comma [0] 5 2" xfId="361" xr:uid="{00000000-0005-0000-0000-00007C000000}"/>
    <cellStyle name="Comma [0] 6" xfId="202" xr:uid="{00000000-0005-0000-0000-00007D000000}"/>
    <cellStyle name="Comma [0] 6 2" xfId="360" xr:uid="{00000000-0005-0000-0000-00007E000000}"/>
    <cellStyle name="Comma [0] 7" xfId="201" xr:uid="{00000000-0005-0000-0000-00007F000000}"/>
    <cellStyle name="Comma [0] 7 2" xfId="359" xr:uid="{00000000-0005-0000-0000-000080000000}"/>
    <cellStyle name="Comma [0] 8" xfId="200" xr:uid="{00000000-0005-0000-0000-000081000000}"/>
    <cellStyle name="Comma [0] 8 2" xfId="358" xr:uid="{00000000-0005-0000-0000-000082000000}"/>
    <cellStyle name="Comma [0] 9" xfId="149" xr:uid="{00000000-0005-0000-0000-000083000000}"/>
    <cellStyle name="Comma [0] 9 2" xfId="341" xr:uid="{00000000-0005-0000-0000-000084000000}"/>
    <cellStyle name="Comma 10" xfId="128" xr:uid="{00000000-0005-0000-0000-000085000000}"/>
    <cellStyle name="Comma 10 2" xfId="198" xr:uid="{00000000-0005-0000-0000-000086000000}"/>
    <cellStyle name="Comma 10 3" xfId="199" xr:uid="{00000000-0005-0000-0000-000087000000}"/>
    <cellStyle name="Comma 10 3 2" xfId="357" xr:uid="{00000000-0005-0000-0000-000088000000}"/>
    <cellStyle name="Comma 10 4" xfId="329" xr:uid="{00000000-0005-0000-0000-000089000000}"/>
    <cellStyle name="Comma 10 7" xfId="197" xr:uid="{00000000-0005-0000-0000-00008A000000}"/>
    <cellStyle name="Comma 10 7 2" xfId="356" xr:uid="{00000000-0005-0000-0000-00008B000000}"/>
    <cellStyle name="Comma 11" xfId="129" xr:uid="{00000000-0005-0000-0000-00008C000000}"/>
    <cellStyle name="Comma 11 2" xfId="242" xr:uid="{00000000-0005-0000-0000-00008D000000}"/>
    <cellStyle name="Comma 11 2 2" xfId="374" xr:uid="{00000000-0005-0000-0000-00008E000000}"/>
    <cellStyle name="Comma 11 3" xfId="196" xr:uid="{00000000-0005-0000-0000-00008F000000}"/>
    <cellStyle name="Comma 11 3 2" xfId="355" xr:uid="{00000000-0005-0000-0000-000090000000}"/>
    <cellStyle name="Comma 11 4" xfId="330" xr:uid="{00000000-0005-0000-0000-000091000000}"/>
    <cellStyle name="Comma 12" xfId="130" xr:uid="{00000000-0005-0000-0000-000092000000}"/>
    <cellStyle name="Comma 12 2" xfId="142" xr:uid="{00000000-0005-0000-0000-000093000000}"/>
    <cellStyle name="Comma 12 2 2" xfId="337" xr:uid="{00000000-0005-0000-0000-000094000000}"/>
    <cellStyle name="Comma 12 3" xfId="331" xr:uid="{00000000-0005-0000-0000-000095000000}"/>
    <cellStyle name="Comma 13" xfId="131" xr:uid="{00000000-0005-0000-0000-000096000000}"/>
    <cellStyle name="Comma 13 2" xfId="139" xr:uid="{00000000-0005-0000-0000-000097000000}"/>
    <cellStyle name="Comma 13 2 2" xfId="336" xr:uid="{00000000-0005-0000-0000-000098000000}"/>
    <cellStyle name="Comma 13 3" xfId="332" xr:uid="{00000000-0005-0000-0000-000099000000}"/>
    <cellStyle name="Comma 14" xfId="132" xr:uid="{00000000-0005-0000-0000-00009A000000}"/>
    <cellStyle name="Comma 14 2" xfId="241" xr:uid="{00000000-0005-0000-0000-00009B000000}"/>
    <cellStyle name="Comma 14 2 2" xfId="373" xr:uid="{00000000-0005-0000-0000-00009C000000}"/>
    <cellStyle name="Comma 14 3" xfId="333" xr:uid="{00000000-0005-0000-0000-00009D000000}"/>
    <cellStyle name="Comma 15" xfId="220" xr:uid="{00000000-0005-0000-0000-00009E000000}"/>
    <cellStyle name="Comma 16" xfId="168" xr:uid="{00000000-0005-0000-0000-00009F000000}"/>
    <cellStyle name="Comma 17" xfId="243" xr:uid="{00000000-0005-0000-0000-0000A0000000}"/>
    <cellStyle name="Comma 18" xfId="316" xr:uid="{00000000-0005-0000-0000-0000A1000000}"/>
    <cellStyle name="Comma 19" xfId="340" xr:uid="{00000000-0005-0000-0000-0000A2000000}"/>
    <cellStyle name="Comma 2" xfId="15" xr:uid="{00000000-0005-0000-0000-0000A3000000}"/>
    <cellStyle name="Comma 2 2" xfId="48" xr:uid="{00000000-0005-0000-0000-0000A4000000}"/>
    <cellStyle name="Comma 2 2 2" xfId="192" xr:uid="{00000000-0005-0000-0000-0000A5000000}"/>
    <cellStyle name="Comma 2 2 3" xfId="193" xr:uid="{00000000-0005-0000-0000-0000A6000000}"/>
    <cellStyle name="Comma 2 2 3 2" xfId="353" xr:uid="{00000000-0005-0000-0000-0000A7000000}"/>
    <cellStyle name="Comma 2 3" xfId="191" xr:uid="{00000000-0005-0000-0000-0000A8000000}"/>
    <cellStyle name="Comma 2 4" xfId="190" xr:uid="{00000000-0005-0000-0000-0000A9000000}"/>
    <cellStyle name="Comma 2 4 2" xfId="352" xr:uid="{00000000-0005-0000-0000-0000AA000000}"/>
    <cellStyle name="Comma 2 5" xfId="189" xr:uid="{00000000-0005-0000-0000-0000AB000000}"/>
    <cellStyle name="Comma 2 5 2" xfId="351" xr:uid="{00000000-0005-0000-0000-0000AC000000}"/>
    <cellStyle name="Comma 2 6" xfId="188" xr:uid="{00000000-0005-0000-0000-0000AD000000}"/>
    <cellStyle name="Comma 2 6 2" xfId="350" xr:uid="{00000000-0005-0000-0000-0000AE000000}"/>
    <cellStyle name="Comma 2 7" xfId="150" xr:uid="{00000000-0005-0000-0000-0000AF000000}"/>
    <cellStyle name="Comma 2 7 2" xfId="342" xr:uid="{00000000-0005-0000-0000-0000B0000000}"/>
    <cellStyle name="Comma 2 8" xfId="194" xr:uid="{00000000-0005-0000-0000-0000B1000000}"/>
    <cellStyle name="Comma 2 8 2" xfId="354" xr:uid="{00000000-0005-0000-0000-0000B2000000}"/>
    <cellStyle name="Comma 2 9" xfId="318" xr:uid="{00000000-0005-0000-0000-0000B3000000}"/>
    <cellStyle name="Comma 20" xfId="315" xr:uid="{00000000-0005-0000-0000-0000B4000000}"/>
    <cellStyle name="Comma 3" xfId="49" xr:uid="{00000000-0005-0000-0000-0000B5000000}"/>
    <cellStyle name="Comma 3 2" xfId="186" xr:uid="{00000000-0005-0000-0000-0000B6000000}"/>
    <cellStyle name="Comma 3 3" xfId="148" xr:uid="{00000000-0005-0000-0000-0000B7000000}"/>
    <cellStyle name="Comma 3 4" xfId="187" xr:uid="{00000000-0005-0000-0000-0000B8000000}"/>
    <cellStyle name="Comma 3 5" xfId="322" xr:uid="{00000000-0005-0000-0000-0000B9000000}"/>
    <cellStyle name="Comma 4" xfId="122" xr:uid="{00000000-0005-0000-0000-0000BA000000}"/>
    <cellStyle name="Comma 4 2" xfId="183" xr:uid="{00000000-0005-0000-0000-0000BB000000}"/>
    <cellStyle name="Comma 4 3" xfId="184" xr:uid="{00000000-0005-0000-0000-0000BC000000}"/>
    <cellStyle name="Comma 4 3 2" xfId="349" xr:uid="{00000000-0005-0000-0000-0000BD000000}"/>
    <cellStyle name="Comma 4 4" xfId="324" xr:uid="{00000000-0005-0000-0000-0000BE000000}"/>
    <cellStyle name="Comma 44" xfId="182" xr:uid="{00000000-0005-0000-0000-0000BF000000}"/>
    <cellStyle name="Comma 44 2" xfId="348" xr:uid="{00000000-0005-0000-0000-0000C0000000}"/>
    <cellStyle name="Comma 5" xfId="124" xr:uid="{00000000-0005-0000-0000-0000C1000000}"/>
    <cellStyle name="Comma 5 2" xfId="135" xr:uid="{00000000-0005-0000-0000-0000C2000000}"/>
    <cellStyle name="Comma 5 3" xfId="181" xr:uid="{00000000-0005-0000-0000-0000C3000000}"/>
    <cellStyle name="Comma 5 3 2" xfId="347" xr:uid="{00000000-0005-0000-0000-0000C4000000}"/>
    <cellStyle name="Comma 5 4" xfId="325" xr:uid="{00000000-0005-0000-0000-0000C5000000}"/>
    <cellStyle name="Comma 6" xfId="121" xr:uid="{00000000-0005-0000-0000-0000C6000000}"/>
    <cellStyle name="Comma 6 2" xfId="180" xr:uid="{00000000-0005-0000-0000-0000C7000000}"/>
    <cellStyle name="Comma 6 2 2" xfId="346" xr:uid="{00000000-0005-0000-0000-0000C8000000}"/>
    <cellStyle name="Comma 6 3" xfId="323" xr:uid="{00000000-0005-0000-0000-0000C9000000}"/>
    <cellStyle name="Comma 63 2" xfId="179" xr:uid="{00000000-0005-0000-0000-0000CA000000}"/>
    <cellStyle name="Comma 63 2 2" xfId="345" xr:uid="{00000000-0005-0000-0000-0000CB000000}"/>
    <cellStyle name="Comma 69" xfId="178" xr:uid="{00000000-0005-0000-0000-0000CC000000}"/>
    <cellStyle name="Comma 69 2" xfId="344" xr:uid="{00000000-0005-0000-0000-0000CD000000}"/>
    <cellStyle name="Comma 7" xfId="125" xr:uid="{00000000-0005-0000-0000-0000CE000000}"/>
    <cellStyle name="Comma 7 2" xfId="177" xr:uid="{00000000-0005-0000-0000-0000CF000000}"/>
    <cellStyle name="Comma 7 2 2" xfId="343" xr:uid="{00000000-0005-0000-0000-0000D0000000}"/>
    <cellStyle name="Comma 7 3" xfId="326" xr:uid="{00000000-0005-0000-0000-0000D1000000}"/>
    <cellStyle name="Comma 8" xfId="127" xr:uid="{00000000-0005-0000-0000-0000D2000000}"/>
    <cellStyle name="Comma 8 2" xfId="176" xr:uid="{00000000-0005-0000-0000-0000D3000000}"/>
    <cellStyle name="Comma 8 3" xfId="328" xr:uid="{00000000-0005-0000-0000-0000D4000000}"/>
    <cellStyle name="Comma 9" xfId="126" xr:uid="{00000000-0005-0000-0000-0000D5000000}"/>
    <cellStyle name="Comma 9 2" xfId="175" xr:uid="{00000000-0005-0000-0000-0000D6000000}"/>
    <cellStyle name="Comma 9 3" xfId="327" xr:uid="{00000000-0005-0000-0000-0000D7000000}"/>
    <cellStyle name="Excel Built-in Comma [0]" xfId="174" xr:uid="{00000000-0005-0000-0000-0000D8000000}"/>
    <cellStyle name="Excel Built-in Normal" xfId="2" xr:uid="{00000000-0005-0000-0000-0000D9000000}"/>
    <cellStyle name="Excel Built-in Normal 1" xfId="5" xr:uid="{00000000-0005-0000-0000-0000DA000000}"/>
    <cellStyle name="Excel Built-in Normal 2" xfId="8" xr:uid="{00000000-0005-0000-0000-0000DB000000}"/>
    <cellStyle name="Excel Built-in Normal 2 2" xfId="314" xr:uid="{00000000-0005-0000-0000-0000DC000000}"/>
    <cellStyle name="Excel Built-in Normal 3" xfId="11" xr:uid="{00000000-0005-0000-0000-0000DD000000}"/>
    <cellStyle name="Excel Built-in Normal 4" xfId="17" xr:uid="{00000000-0005-0000-0000-0000DE000000}"/>
    <cellStyle name="Explanatory Text" xfId="311" builtinId="53"/>
    <cellStyle name="Explanatory Text 2" xfId="50" xr:uid="{00000000-0005-0000-0000-0000E0000000}"/>
    <cellStyle name="Good 2" xfId="51" xr:uid="{00000000-0005-0000-0000-0000E1000000}"/>
    <cellStyle name="Heading 1 2" xfId="52" xr:uid="{00000000-0005-0000-0000-0000E2000000}"/>
    <cellStyle name="Heading 2 2" xfId="53" xr:uid="{00000000-0005-0000-0000-0000E3000000}"/>
    <cellStyle name="Heading 3 2" xfId="54" xr:uid="{00000000-0005-0000-0000-0000E4000000}"/>
    <cellStyle name="Heading 4 2" xfId="55" xr:uid="{00000000-0005-0000-0000-0000E5000000}"/>
    <cellStyle name="Hyperlink 2" xfId="313" xr:uid="{00000000-0005-0000-0000-0000E6000000}"/>
    <cellStyle name="Input 2" xfId="56" xr:uid="{00000000-0005-0000-0000-0000E7000000}"/>
    <cellStyle name="Linked Cell 2" xfId="57" xr:uid="{00000000-0005-0000-0000-0000E8000000}"/>
    <cellStyle name="Neutral 2" xfId="58" xr:uid="{00000000-0005-0000-0000-0000E9000000}"/>
    <cellStyle name="Normal" xfId="0" builtinId="0"/>
    <cellStyle name="Normal 10" xfId="59" xr:uid="{00000000-0005-0000-0000-0000EB000000}"/>
    <cellStyle name="Normal 10 2" xfId="153" xr:uid="{00000000-0005-0000-0000-0000EC000000}"/>
    <cellStyle name="Normal 10 4" xfId="216" xr:uid="{00000000-0005-0000-0000-0000ED000000}"/>
    <cellStyle name="Normal 11" xfId="60" xr:uid="{00000000-0005-0000-0000-0000EE000000}"/>
    <cellStyle name="Normal 11 2" xfId="147" xr:uid="{00000000-0005-0000-0000-0000EF000000}"/>
    <cellStyle name="Normal 12" xfId="61" xr:uid="{00000000-0005-0000-0000-0000F0000000}"/>
    <cellStyle name="Normal 12 2" xfId="146" xr:uid="{00000000-0005-0000-0000-0000F1000000}"/>
    <cellStyle name="Normal 13" xfId="62" xr:uid="{00000000-0005-0000-0000-0000F2000000}"/>
    <cellStyle name="Normal 13 2" xfId="140" xr:uid="{00000000-0005-0000-0000-0000F3000000}"/>
    <cellStyle name="Normal 14" xfId="63" xr:uid="{00000000-0005-0000-0000-0000F4000000}"/>
    <cellStyle name="Normal 14 2" xfId="136" xr:uid="{00000000-0005-0000-0000-0000F5000000}"/>
    <cellStyle name="Normal 15" xfId="64" xr:uid="{00000000-0005-0000-0000-0000F6000000}"/>
    <cellStyle name="Normal 15 2" xfId="237" xr:uid="{00000000-0005-0000-0000-0000F7000000}"/>
    <cellStyle name="Normal 16" xfId="65" xr:uid="{00000000-0005-0000-0000-0000F8000000}"/>
    <cellStyle name="Normal 17" xfId="66" xr:uid="{00000000-0005-0000-0000-0000F9000000}"/>
    <cellStyle name="Normal 18" xfId="67" xr:uid="{00000000-0005-0000-0000-0000FA000000}"/>
    <cellStyle name="Normal 19" xfId="68" xr:uid="{00000000-0005-0000-0000-0000FB000000}"/>
    <cellStyle name="Normal 2" xfId="3" xr:uid="{00000000-0005-0000-0000-0000FC000000}"/>
    <cellStyle name="Normal 2 10" xfId="69" xr:uid="{00000000-0005-0000-0000-0000FD000000}"/>
    <cellStyle name="Normal 2 10 2" xfId="173" xr:uid="{00000000-0005-0000-0000-0000FE000000}"/>
    <cellStyle name="Normal 2 11" xfId="70" xr:uid="{00000000-0005-0000-0000-0000FF000000}"/>
    <cellStyle name="Normal 2 12" xfId="71" xr:uid="{00000000-0005-0000-0000-000000010000}"/>
    <cellStyle name="Normal 2 13" xfId="72" xr:uid="{00000000-0005-0000-0000-000001010000}"/>
    <cellStyle name="Normal 2 14" xfId="73" xr:uid="{00000000-0005-0000-0000-000002010000}"/>
    <cellStyle name="Normal 2 15" xfId="74" xr:uid="{00000000-0005-0000-0000-000003010000}"/>
    <cellStyle name="Normal 2 16" xfId="75" xr:uid="{00000000-0005-0000-0000-000004010000}"/>
    <cellStyle name="Normal 2 17" xfId="76" xr:uid="{00000000-0005-0000-0000-000005010000}"/>
    <cellStyle name="Normal 2 18" xfId="77" xr:uid="{00000000-0005-0000-0000-000006010000}"/>
    <cellStyle name="Normal 2 19" xfId="78" xr:uid="{00000000-0005-0000-0000-000007010000}"/>
    <cellStyle name="Normal 2 2" xfId="14" xr:uid="{00000000-0005-0000-0000-000008010000}"/>
    <cellStyle name="Normal 2 2 10" xfId="172" xr:uid="{00000000-0005-0000-0000-000009010000}"/>
    <cellStyle name="Normal 2 2 2" xfId="4" xr:uid="{00000000-0005-0000-0000-00000A010000}"/>
    <cellStyle name="Normal 2 2 2 2" xfId="214" xr:uid="{00000000-0005-0000-0000-00000B010000}"/>
    <cellStyle name="Normal 2 2 2 3" xfId="171" xr:uid="{00000000-0005-0000-0000-00000C010000}"/>
    <cellStyle name="Normal 2 2 3" xfId="79" xr:uid="{00000000-0005-0000-0000-00000D010000}"/>
    <cellStyle name="Normal 2 20" xfId="80" xr:uid="{00000000-0005-0000-0000-00000E010000}"/>
    <cellStyle name="Normal 2 20 2" xfId="234" xr:uid="{00000000-0005-0000-0000-00000F010000}"/>
    <cellStyle name="Normal 2 20 3" xfId="265" xr:uid="{00000000-0005-0000-0000-000010010000}"/>
    <cellStyle name="Normal 2 20 4" xfId="279" xr:uid="{00000000-0005-0000-0000-000011010000}"/>
    <cellStyle name="Normal 2 20 5" xfId="293" xr:uid="{00000000-0005-0000-0000-000012010000}"/>
    <cellStyle name="Normal 2 20 6" xfId="307" xr:uid="{00000000-0005-0000-0000-000013010000}"/>
    <cellStyle name="Normal 2 3" xfId="81" xr:uid="{00000000-0005-0000-0000-000014010000}"/>
    <cellStyle name="Normal 2 4" xfId="82" xr:uid="{00000000-0005-0000-0000-000015010000}"/>
    <cellStyle name="Normal 2 4 2" xfId="170" xr:uid="{00000000-0005-0000-0000-000016010000}"/>
    <cellStyle name="Normal 2 5" xfId="83" xr:uid="{00000000-0005-0000-0000-000017010000}"/>
    <cellStyle name="Normal 2 6" xfId="84" xr:uid="{00000000-0005-0000-0000-000018010000}"/>
    <cellStyle name="Normal 2 7" xfId="85" xr:uid="{00000000-0005-0000-0000-000019010000}"/>
    <cellStyle name="Normal 2 8" xfId="86" xr:uid="{00000000-0005-0000-0000-00001A010000}"/>
    <cellStyle name="Normal 2 9" xfId="87" xr:uid="{00000000-0005-0000-0000-00001B010000}"/>
    <cellStyle name="Normal 20" xfId="88" xr:uid="{00000000-0005-0000-0000-00001C010000}"/>
    <cellStyle name="Normal 21" xfId="89" xr:uid="{00000000-0005-0000-0000-00001D010000}"/>
    <cellStyle name="Normal 22" xfId="18" xr:uid="{00000000-0005-0000-0000-00001E010000}"/>
    <cellStyle name="Normal 22 2" xfId="319" xr:uid="{00000000-0005-0000-0000-00001F010000}"/>
    <cellStyle name="Normal 23" xfId="133" xr:uid="{00000000-0005-0000-0000-000020010000}"/>
    <cellStyle name="Normal 23 2" xfId="334" xr:uid="{00000000-0005-0000-0000-000021010000}"/>
    <cellStyle name="Normal 24" xfId="134" xr:uid="{00000000-0005-0000-0000-000022010000}"/>
    <cellStyle name="Normal 24 2" xfId="195" xr:uid="{00000000-0005-0000-0000-000023010000}"/>
    <cellStyle name="Normal 25" xfId="221" xr:uid="{00000000-0005-0000-0000-000024010000}"/>
    <cellStyle name="Normal 26" xfId="166" xr:uid="{00000000-0005-0000-0000-000025010000}"/>
    <cellStyle name="Normal 27" xfId="244" xr:uid="{00000000-0005-0000-0000-000026010000}"/>
    <cellStyle name="Normal 28" xfId="245" xr:uid="{00000000-0005-0000-0000-000027010000}"/>
    <cellStyle name="Normal 29" xfId="246" xr:uid="{00000000-0005-0000-0000-000028010000}"/>
    <cellStyle name="Normal 29 2" xfId="375" xr:uid="{00000000-0005-0000-0000-000029010000}"/>
    <cellStyle name="Normal 3" xfId="7" xr:uid="{00000000-0005-0000-0000-00002A010000}"/>
    <cellStyle name="Normal 3 10" xfId="91" xr:uid="{00000000-0005-0000-0000-00002B010000}"/>
    <cellStyle name="Normal 3 11" xfId="92" xr:uid="{00000000-0005-0000-0000-00002C010000}"/>
    <cellStyle name="Normal 3 12" xfId="93" xr:uid="{00000000-0005-0000-0000-00002D010000}"/>
    <cellStyle name="Normal 3 13" xfId="94" xr:uid="{00000000-0005-0000-0000-00002E010000}"/>
    <cellStyle name="Normal 3 14" xfId="95" xr:uid="{00000000-0005-0000-0000-00002F010000}"/>
    <cellStyle name="Normal 3 15" xfId="96" xr:uid="{00000000-0005-0000-0000-000030010000}"/>
    <cellStyle name="Normal 3 16" xfId="97" xr:uid="{00000000-0005-0000-0000-000031010000}"/>
    <cellStyle name="Normal 3 17" xfId="98" xr:uid="{00000000-0005-0000-0000-000032010000}"/>
    <cellStyle name="Normal 3 18" xfId="99" xr:uid="{00000000-0005-0000-0000-000033010000}"/>
    <cellStyle name="Normal 3 19" xfId="100" xr:uid="{00000000-0005-0000-0000-000034010000}"/>
    <cellStyle name="Normal 3 2" xfId="16" xr:uid="{00000000-0005-0000-0000-000035010000}"/>
    <cellStyle name="Normal 3 2 2" xfId="101" xr:uid="{00000000-0005-0000-0000-000036010000}"/>
    <cellStyle name="Normal 3 2 3" xfId="312" xr:uid="{00000000-0005-0000-0000-000037010000}"/>
    <cellStyle name="Normal 3 20" xfId="90" xr:uid="{00000000-0005-0000-0000-000038010000}"/>
    <cellStyle name="Normal 3 3" xfId="102" xr:uid="{00000000-0005-0000-0000-000039010000}"/>
    <cellStyle name="Normal 3 4" xfId="103" xr:uid="{00000000-0005-0000-0000-00003A010000}"/>
    <cellStyle name="Normal 3 5" xfId="104" xr:uid="{00000000-0005-0000-0000-00003B010000}"/>
    <cellStyle name="Normal 3 6" xfId="105" xr:uid="{00000000-0005-0000-0000-00003C010000}"/>
    <cellStyle name="Normal 3 7" xfId="106" xr:uid="{00000000-0005-0000-0000-00003D010000}"/>
    <cellStyle name="Normal 3 8" xfId="107" xr:uid="{00000000-0005-0000-0000-00003E010000}"/>
    <cellStyle name="Normal 3 9" xfId="108" xr:uid="{00000000-0005-0000-0000-00003F010000}"/>
    <cellStyle name="Normal 30" xfId="247" xr:uid="{00000000-0005-0000-0000-000040010000}"/>
    <cellStyle name="Normal 30 2" xfId="376" xr:uid="{00000000-0005-0000-0000-000041010000}"/>
    <cellStyle name="Normal 31" xfId="250" xr:uid="{00000000-0005-0000-0000-000042010000}"/>
    <cellStyle name="Normal 32" xfId="309" xr:uid="{00000000-0005-0000-0000-000043010000}"/>
    <cellStyle name="Normal 33" xfId="252" xr:uid="{00000000-0005-0000-0000-000044010000}"/>
    <cellStyle name="Normal 34" xfId="249" xr:uid="{00000000-0005-0000-0000-000045010000}"/>
    <cellStyle name="Normal 35" xfId="310" xr:uid="{00000000-0005-0000-0000-000046010000}"/>
    <cellStyle name="Normal 35 3" xfId="169" xr:uid="{00000000-0005-0000-0000-000047010000}"/>
    <cellStyle name="Normal 36" xfId="248" xr:uid="{00000000-0005-0000-0000-000048010000}"/>
    <cellStyle name="Normal 37" xfId="251" xr:uid="{00000000-0005-0000-0000-000049010000}"/>
    <cellStyle name="Normal 38" xfId="377" xr:uid="{00000000-0005-0000-0000-00004A010000}"/>
    <cellStyle name="Normal 39" xfId="378" xr:uid="{A8E3D86F-16B6-4E91-9AAA-970F79D22B78}"/>
    <cellStyle name="Normal 4" xfId="10" xr:uid="{00000000-0005-0000-0000-00004B010000}"/>
    <cellStyle name="Normal 4 2" xfId="110" xr:uid="{00000000-0005-0000-0000-00004C010000}"/>
    <cellStyle name="Normal 4 3" xfId="109" xr:uid="{00000000-0005-0000-0000-00004D010000}"/>
    <cellStyle name="Normal 4 4" xfId="266" xr:uid="{00000000-0005-0000-0000-00004E010000}"/>
    <cellStyle name="Normal 4 5" xfId="280" xr:uid="{00000000-0005-0000-0000-00004F010000}"/>
    <cellStyle name="Normal 4 6" xfId="294" xr:uid="{00000000-0005-0000-0000-000050010000}"/>
    <cellStyle name="Normal 4 7" xfId="308" xr:uid="{00000000-0005-0000-0000-000051010000}"/>
    <cellStyle name="Normal 5" xfId="12" xr:uid="{00000000-0005-0000-0000-000052010000}"/>
    <cellStyle name="Normal 5 2" xfId="111" xr:uid="{00000000-0005-0000-0000-000053010000}"/>
    <cellStyle name="Normal 6" xfId="13" xr:uid="{00000000-0005-0000-0000-000054010000}"/>
    <cellStyle name="Normal 6 2" xfId="112" xr:uid="{00000000-0005-0000-0000-000055010000}"/>
    <cellStyle name="Normal 6 3" xfId="167" xr:uid="{00000000-0005-0000-0000-000056010000}"/>
    <cellStyle name="Normal 6 4" xfId="317" xr:uid="{00000000-0005-0000-0000-000057010000}"/>
    <cellStyle name="Normal 7" xfId="6" xr:uid="{00000000-0005-0000-0000-000058010000}"/>
    <cellStyle name="Normal 7 2" xfId="113" xr:uid="{00000000-0005-0000-0000-000059010000}"/>
    <cellStyle name="Normal 7 2 2" xfId="151" xr:uid="{00000000-0005-0000-0000-00005A010000}"/>
    <cellStyle name="Normal 78 2" xfId="165" xr:uid="{00000000-0005-0000-0000-00005B010000}"/>
    <cellStyle name="Normal 8" xfId="114" xr:uid="{00000000-0005-0000-0000-00005C010000}"/>
    <cellStyle name="Normal 8 2" xfId="213" xr:uid="{00000000-0005-0000-0000-00005D010000}"/>
    <cellStyle name="Normal 9" xfId="115" xr:uid="{00000000-0005-0000-0000-00005E010000}"/>
    <cellStyle name="Normal 9 2" xfId="240" xr:uid="{00000000-0005-0000-0000-00005F010000}"/>
    <cellStyle name="Normal 9 3" xfId="164" xr:uid="{00000000-0005-0000-0000-000060010000}"/>
    <cellStyle name="Note 2" xfId="116" xr:uid="{00000000-0005-0000-0000-000061010000}"/>
    <cellStyle name="Output 2" xfId="117" xr:uid="{00000000-0005-0000-0000-000062010000}"/>
    <cellStyle name="Percent" xfId="1" builtinId="5"/>
    <cellStyle name="Percent 10" xfId="239" xr:uid="{00000000-0005-0000-0000-000064010000}"/>
    <cellStyle name="Percent 11" xfId="219" xr:uid="{00000000-0005-0000-0000-000065010000}"/>
    <cellStyle name="Percent 2" xfId="123" xr:uid="{00000000-0005-0000-0000-000066010000}"/>
    <cellStyle name="Percent 2 11" xfId="162" xr:uid="{00000000-0005-0000-0000-000067010000}"/>
    <cellStyle name="Percent 2 2" xfId="161" xr:uid="{00000000-0005-0000-0000-000068010000}"/>
    <cellStyle name="Percent 2 3" xfId="160" xr:uid="{00000000-0005-0000-0000-000069010000}"/>
    <cellStyle name="Percent 2 4" xfId="159" xr:uid="{00000000-0005-0000-0000-00006A010000}"/>
    <cellStyle name="Percent 2 5" xfId="152" xr:uid="{00000000-0005-0000-0000-00006B010000}"/>
    <cellStyle name="Percent 2 6" xfId="163" xr:uid="{00000000-0005-0000-0000-00006C010000}"/>
    <cellStyle name="Percent 3" xfId="158" xr:uid="{00000000-0005-0000-0000-00006D010000}"/>
    <cellStyle name="Percent 3 12" xfId="157" xr:uid="{00000000-0005-0000-0000-00006E010000}"/>
    <cellStyle name="Percent 4" xfId="156" xr:uid="{00000000-0005-0000-0000-00006F010000}"/>
    <cellStyle name="Percent 5" xfId="145" xr:uid="{00000000-0005-0000-0000-000070010000}"/>
    <cellStyle name="Percent 53 2" xfId="155" xr:uid="{00000000-0005-0000-0000-000071010000}"/>
    <cellStyle name="Percent 6" xfId="141" xr:uid="{00000000-0005-0000-0000-000072010000}"/>
    <cellStyle name="Percent 7" xfId="137" xr:uid="{00000000-0005-0000-0000-000073010000}"/>
    <cellStyle name="Percent 8" xfId="236" xr:uid="{00000000-0005-0000-0000-000074010000}"/>
    <cellStyle name="Percent 9" xfId="185" xr:uid="{00000000-0005-0000-0000-000075010000}"/>
    <cellStyle name="TableStyleLight1" xfId="154" xr:uid="{00000000-0005-0000-0000-000076010000}"/>
    <cellStyle name="Title 2" xfId="118" xr:uid="{00000000-0005-0000-0000-000077010000}"/>
    <cellStyle name="Total 2" xfId="119" xr:uid="{00000000-0005-0000-0000-000078010000}"/>
    <cellStyle name="Warning Text 2" xfId="120" xr:uid="{00000000-0005-0000-0000-000079010000}"/>
  </cellStyles>
  <dxfs count="4"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colors>
    <mruColors>
      <color rgb="FF66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 b="0"/>
            </a:pPr>
            <a:r>
              <a:rPr lang="en-US" sz="1600" b="0"/>
              <a:t>Karyawan Berdasarkan Masa Kerja</a:t>
            </a:r>
          </a:p>
        </c:rich>
      </c:tx>
      <c:layout>
        <c:manualLayout>
          <c:xMode val="edge"/>
          <c:yMode val="edge"/>
          <c:x val="9.5548735067680288E-2"/>
          <c:y val="3.651185305560367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5234543531596495E-2"/>
          <c:y val="0.29549731069612623"/>
          <c:w val="0.38461947409738806"/>
          <c:h val="0.56934362000358263"/>
        </c:manualLayout>
      </c:layout>
      <c:pieChart>
        <c:varyColors val="1"/>
        <c:ser>
          <c:idx val="1"/>
          <c:order val="0"/>
          <c:tx>
            <c:strRef>
              <c:f>'STATISTIK DATA KARYAWAN'!$E$16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FE-498F-9114-BF8E1AF398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FE-498F-9114-BF8E1AF3987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FE-498F-9114-BF8E1AF3987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FE-498F-9114-BF8E1AF3987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FE-498F-9114-BF8E1AF3987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FE-498F-9114-BF8E1AF398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'STATISTIK DATA KARYAWAN'!$C$17:$C$22</c:f>
              <c:strCache>
                <c:ptCount val="6"/>
                <c:pt idx="0">
                  <c:v>&lt; 2 Tahun</c:v>
                </c:pt>
                <c:pt idx="1">
                  <c:v>2- 5 Tahun</c:v>
                </c:pt>
                <c:pt idx="2">
                  <c:v>6-10 Tahun</c:v>
                </c:pt>
                <c:pt idx="3">
                  <c:v>11-15 Tahun</c:v>
                </c:pt>
                <c:pt idx="4">
                  <c:v>16- 19 Tahun</c:v>
                </c:pt>
                <c:pt idx="5">
                  <c:v>&gt;20 Tahun</c:v>
                </c:pt>
              </c:strCache>
            </c:strRef>
          </c:cat>
          <c:val>
            <c:numRef>
              <c:f>'STATISTIK DATA KARYAWAN'!$E$17:$E$22</c:f>
              <c:numCache>
                <c:formatCode>0%</c:formatCode>
                <c:ptCount val="6"/>
                <c:pt idx="0">
                  <c:v>2.9411764705882353E-2</c:v>
                </c:pt>
                <c:pt idx="1">
                  <c:v>0.11538461538461539</c:v>
                </c:pt>
                <c:pt idx="2">
                  <c:v>0.24208144796380091</c:v>
                </c:pt>
                <c:pt idx="3">
                  <c:v>0.15837104072398189</c:v>
                </c:pt>
                <c:pt idx="4">
                  <c:v>6.561085972850679E-2</c:v>
                </c:pt>
                <c:pt idx="5">
                  <c:v>0.38914027149321267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DFE-498F-9114-BF8E1AF3987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6903201233999836"/>
          <c:y val="0.26512169300000216"/>
          <c:w val="0.44680760641401612"/>
          <c:h val="0.5891320456915654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KETERLIBATAN</a:t>
            </a:r>
            <a:r>
              <a:rPr lang="en-US" baseline="0"/>
              <a:t> KMS KARYAWAN PER DEPT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Sheet2!$I$1</c:f>
              <c:strCache>
                <c:ptCount val="1"/>
                <c:pt idx="0">
                  <c:v>TOTAL KARYAWAN AKSES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Sheet2!$H$2:$H$18</c:f>
              <c:strCache>
                <c:ptCount val="17"/>
                <c:pt idx="0">
                  <c:v>A.1 CORPORATE SECRETARY</c:v>
                </c:pt>
                <c:pt idx="1">
                  <c:v>A.2 CORPORATE MANAGEMENT SYSTEM</c:v>
                </c:pt>
                <c:pt idx="2">
                  <c:v>A.3 R and D</c:v>
                </c:pt>
                <c:pt idx="3">
                  <c:v>B.1 FINANCE ACCOUNTING CONTROLLER</c:v>
                </c:pt>
                <c:pt idx="4">
                  <c:v>B.2 PURCHASING</c:v>
                </c:pt>
                <c:pt idx="5">
                  <c:v>B.3 INFORMATION TECHNOLOGY</c:v>
                </c:pt>
                <c:pt idx="6">
                  <c:v>B.4 HC GA</c:v>
                </c:pt>
                <c:pt idx="7">
                  <c:v>C.1 SALES MARKETING ADM</c:v>
                </c:pt>
                <c:pt idx="8">
                  <c:v>C.2 SALES DISTRIBUTION</c:v>
                </c:pt>
                <c:pt idx="9">
                  <c:v>C.3 MARKETING</c:v>
                </c:pt>
                <c:pt idx="10">
                  <c:v>C.4 GLOBAL SOURCING NSB</c:v>
                </c:pt>
                <c:pt idx="11">
                  <c:v>C.5 BUSINESS DEVELOPMENT</c:v>
                </c:pt>
                <c:pt idx="12">
                  <c:v>D.1 PRODUKSI</c:v>
                </c:pt>
                <c:pt idx="13">
                  <c:v>D.2 ENGINEERING</c:v>
                </c:pt>
                <c:pt idx="14">
                  <c:v>D.3 SCM</c:v>
                </c:pt>
                <c:pt idx="15">
                  <c:v>D.4 QUALITY CONTROL</c:v>
                </c:pt>
                <c:pt idx="16">
                  <c:v>D.5 MSD</c:v>
                </c:pt>
              </c:strCache>
            </c:strRef>
          </c:cat>
          <c:val>
            <c:numRef>
              <c:f>Sheet2!$I$2:$I$18</c:f>
              <c:numCache>
                <c:formatCode>0%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0.6</c:v>
                </c:pt>
                <c:pt idx="4">
                  <c:v>1</c:v>
                </c:pt>
                <c:pt idx="5">
                  <c:v>0.75</c:v>
                </c:pt>
                <c:pt idx="6">
                  <c:v>0.62</c:v>
                </c:pt>
                <c:pt idx="7">
                  <c:v>0.56999999999999995</c:v>
                </c:pt>
                <c:pt idx="8">
                  <c:v>0.16</c:v>
                </c:pt>
                <c:pt idx="9">
                  <c:v>0.12</c:v>
                </c:pt>
                <c:pt idx="10">
                  <c:v>0.5</c:v>
                </c:pt>
                <c:pt idx="11">
                  <c:v>1</c:v>
                </c:pt>
                <c:pt idx="12">
                  <c:v>0.38</c:v>
                </c:pt>
                <c:pt idx="13">
                  <c:v>0.65</c:v>
                </c:pt>
                <c:pt idx="14">
                  <c:v>0.95</c:v>
                </c:pt>
                <c:pt idx="15">
                  <c:v>0.59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ED-4082-87C8-A9C25DB9EA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95789616"/>
        <c:axId val="395788896"/>
      </c:barChart>
      <c:catAx>
        <c:axId val="395789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788896"/>
        <c:crosses val="autoZero"/>
        <c:auto val="1"/>
        <c:lblAlgn val="ctr"/>
        <c:lblOffset val="100"/>
        <c:noMultiLvlLbl val="0"/>
      </c:catAx>
      <c:valAx>
        <c:axId val="395788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78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KETERCAPAIAN DEPARTEMEN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KETERCAPAIAN DEPARTEMEN</c:v>
                </c:pt>
              </c:strCache>
            </c:strRef>
          </c:tx>
          <c:spPr>
            <a:solidFill>
              <a:srgbClr val="66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Sheet1!$A$2:$A$18</c:f>
              <c:strCache>
                <c:ptCount val="17"/>
                <c:pt idx="0">
                  <c:v>A.1 CORPORATE SECRETARY</c:v>
                </c:pt>
                <c:pt idx="1">
                  <c:v>A.2 CORPORATE MANAGEMENT SYSTEM</c:v>
                </c:pt>
                <c:pt idx="2">
                  <c:v>A.3 R and D</c:v>
                </c:pt>
                <c:pt idx="3">
                  <c:v>B.1 FINANCE ACCOUNTING CONTROLLER</c:v>
                </c:pt>
                <c:pt idx="4">
                  <c:v>B.2 PURCHASING</c:v>
                </c:pt>
                <c:pt idx="5">
                  <c:v>B.3 INFORMATION TECHNOLOGY</c:v>
                </c:pt>
                <c:pt idx="6">
                  <c:v>B.4 HC GA</c:v>
                </c:pt>
                <c:pt idx="7">
                  <c:v>C.1 SALES MARKETING ADM</c:v>
                </c:pt>
                <c:pt idx="8">
                  <c:v>C.2 SALES DISTRIBUTION</c:v>
                </c:pt>
                <c:pt idx="9">
                  <c:v>C.3 MARKETING</c:v>
                </c:pt>
                <c:pt idx="10">
                  <c:v>C.4 GLOBAL SOURCING NSB</c:v>
                </c:pt>
                <c:pt idx="11">
                  <c:v>C.5 BUSINESS DEVELOPMENT</c:v>
                </c:pt>
                <c:pt idx="12">
                  <c:v>D.1 PRODUKSI</c:v>
                </c:pt>
                <c:pt idx="13">
                  <c:v>D.2 ENGINEERING</c:v>
                </c:pt>
                <c:pt idx="14">
                  <c:v>D.3 SCM</c:v>
                </c:pt>
                <c:pt idx="15">
                  <c:v>D.4 QUALITY CONTROL</c:v>
                </c:pt>
                <c:pt idx="16">
                  <c:v>D.5 MSD</c:v>
                </c:pt>
              </c:strCache>
            </c:strRef>
          </c:cat>
          <c:val>
            <c:numRef>
              <c:f>Sheet1!$B$2:$B$18</c:f>
              <c:numCache>
                <c:formatCode>0%</c:formatCode>
                <c:ptCount val="17"/>
                <c:pt idx="0">
                  <c:v>0</c:v>
                </c:pt>
                <c:pt idx="1">
                  <c:v>0.75</c:v>
                </c:pt>
                <c:pt idx="2">
                  <c:v>0.67</c:v>
                </c:pt>
                <c:pt idx="3">
                  <c:v>0.1</c:v>
                </c:pt>
                <c:pt idx="4">
                  <c:v>0</c:v>
                </c:pt>
                <c:pt idx="5">
                  <c:v>0.25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</c:v>
                </c:pt>
                <c:pt idx="9">
                  <c:v>0</c:v>
                </c:pt>
                <c:pt idx="10">
                  <c:v>0.25</c:v>
                </c:pt>
                <c:pt idx="11">
                  <c:v>0.5</c:v>
                </c:pt>
                <c:pt idx="12">
                  <c:v>7.0000000000000007E-2</c:v>
                </c:pt>
                <c:pt idx="13">
                  <c:v>0.1</c:v>
                </c:pt>
                <c:pt idx="14">
                  <c:v>0.53</c:v>
                </c:pt>
                <c:pt idx="15">
                  <c:v>0.27</c:v>
                </c:pt>
                <c:pt idx="16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1-4BC3-86AC-45DFAAA9D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6860008"/>
        <c:axId val="646861808"/>
      </c:barChart>
      <c:catAx>
        <c:axId val="646860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861808"/>
        <c:crosses val="autoZero"/>
        <c:auto val="1"/>
        <c:lblAlgn val="ctr"/>
        <c:lblOffset val="100"/>
        <c:noMultiLvlLbl val="0"/>
      </c:catAx>
      <c:valAx>
        <c:axId val="64686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860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2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BB9-4FC9-822C-63213FEA118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BB9-4FC9-822C-63213FEA118A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Sheet3!$H$2:$I$2</c:f>
              <c:strCache>
                <c:ptCount val="2"/>
                <c:pt idx="0">
                  <c:v>Karyawan Achieve</c:v>
                </c:pt>
                <c:pt idx="1">
                  <c:v>Karyawan Belum Achieve</c:v>
                </c:pt>
              </c:strCache>
            </c:strRef>
          </c:cat>
          <c:val>
            <c:numRef>
              <c:f>Sheet3!$H$3:$I$3</c:f>
              <c:numCache>
                <c:formatCode>General</c:formatCode>
                <c:ptCount val="2"/>
                <c:pt idx="0">
                  <c:v>73</c:v>
                </c:pt>
                <c:pt idx="1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3-4DA5-A0BC-703D2412E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KEHADIRAN 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ABSENSI!$A$3</c:f>
              <c:strCache>
                <c:ptCount val="1"/>
                <c:pt idx="0">
                  <c:v>UTAMA</c:v>
                </c:pt>
              </c:strCache>
            </c:strRef>
          </c:tx>
          <c:cat>
            <c:strRef>
              <c:f>ABSENSI!$B$2:$M$2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ABSENSI!$B$3:$M$3</c:f>
              <c:numCache>
                <c:formatCode>0.00%</c:formatCode>
                <c:ptCount val="12"/>
                <c:pt idx="0">
                  <c:v>0.95850000000000002</c:v>
                </c:pt>
                <c:pt idx="1">
                  <c:v>0.9556</c:v>
                </c:pt>
                <c:pt idx="2">
                  <c:v>0.9889</c:v>
                </c:pt>
                <c:pt idx="3">
                  <c:v>1</c:v>
                </c:pt>
                <c:pt idx="4">
                  <c:v>0.97650000000000003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D-4541-A424-0AE2CD652320}"/>
            </c:ext>
          </c:extLst>
        </c:ser>
        <c:ser>
          <c:idx val="1"/>
          <c:order val="1"/>
          <c:tx>
            <c:strRef>
              <c:f>ABSENSI!$A$4</c:f>
              <c:strCache>
                <c:ptCount val="1"/>
                <c:pt idx="0">
                  <c:v>BO</c:v>
                </c:pt>
              </c:strCache>
            </c:strRef>
          </c:tx>
          <c:cat>
            <c:strRef>
              <c:f>ABSENSI!$B$2:$M$2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ABSENSI!$B$4:$M$4</c:f>
              <c:numCache>
                <c:formatCode>0.00%</c:formatCode>
                <c:ptCount val="12"/>
                <c:pt idx="0">
                  <c:v>0.99739999999999995</c:v>
                </c:pt>
                <c:pt idx="1">
                  <c:v>0.98150000000000004</c:v>
                </c:pt>
                <c:pt idx="2">
                  <c:v>0.99139999999999995</c:v>
                </c:pt>
                <c:pt idx="3">
                  <c:v>0.98480000000000001</c:v>
                </c:pt>
                <c:pt idx="4">
                  <c:v>0.98129999999999995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D-4541-A424-0AE2CD652320}"/>
            </c:ext>
          </c:extLst>
        </c:ser>
        <c:ser>
          <c:idx val="2"/>
          <c:order val="2"/>
          <c:tx>
            <c:strRef>
              <c:f>ABSENSI!$A$5</c:f>
              <c:strCache>
                <c:ptCount val="1"/>
                <c:pt idx="0">
                  <c:v>FO</c:v>
                </c:pt>
              </c:strCache>
            </c:strRef>
          </c:tx>
          <c:cat>
            <c:strRef>
              <c:f>ABSENSI!$B$2:$M$2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ABSENSI!$B$5:$M$5</c:f>
              <c:numCache>
                <c:formatCode>0.00%</c:formatCode>
                <c:ptCount val="12"/>
                <c:pt idx="0">
                  <c:v>0.97309999999999997</c:v>
                </c:pt>
                <c:pt idx="1">
                  <c:v>0.97519999999999996</c:v>
                </c:pt>
                <c:pt idx="2">
                  <c:v>0.97870000000000001</c:v>
                </c:pt>
                <c:pt idx="3">
                  <c:v>0.9929</c:v>
                </c:pt>
                <c:pt idx="4">
                  <c:v>0.97119999999999995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7D-4541-A424-0AE2CD652320}"/>
            </c:ext>
          </c:extLst>
        </c:ser>
        <c:ser>
          <c:idx val="3"/>
          <c:order val="3"/>
          <c:tx>
            <c:strRef>
              <c:f>ABSENSI!$A$6</c:f>
              <c:strCache>
                <c:ptCount val="1"/>
                <c:pt idx="0">
                  <c:v>MO</c:v>
                </c:pt>
              </c:strCache>
            </c:strRef>
          </c:tx>
          <c:cat>
            <c:strRef>
              <c:f>ABSENSI!$B$2:$M$2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ABSENSI!$B$6:$M$6</c:f>
              <c:numCache>
                <c:formatCode>0.00%</c:formatCode>
                <c:ptCount val="12"/>
                <c:pt idx="0">
                  <c:v>0.98170000000000002</c:v>
                </c:pt>
                <c:pt idx="1">
                  <c:v>0.96519999999999995</c:v>
                </c:pt>
                <c:pt idx="2">
                  <c:v>0.96399999999999997</c:v>
                </c:pt>
                <c:pt idx="3">
                  <c:v>0.96879999999999999</c:v>
                </c:pt>
                <c:pt idx="4">
                  <c:v>0.97050000000000003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3-4DFA-AE2D-042EE3530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63776"/>
        <c:axId val="211414400"/>
      </c:lineChart>
      <c:catAx>
        <c:axId val="161163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1414400"/>
        <c:crosses val="autoZero"/>
        <c:auto val="1"/>
        <c:lblAlgn val="ctr"/>
        <c:lblOffset val="100"/>
        <c:noMultiLvlLbl val="0"/>
      </c:catAx>
      <c:valAx>
        <c:axId val="21141440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11637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 b="0"/>
            </a:pPr>
            <a:r>
              <a:rPr lang="en-US" sz="1600" b="0"/>
              <a:t>Karyawan Berdasarkan Unit Kerja dan Usia</a:t>
            </a:r>
          </a:p>
        </c:rich>
      </c:tx>
      <c:layout>
        <c:manualLayout>
          <c:xMode val="edge"/>
          <c:yMode val="edge"/>
          <c:x val="1.9051048508796943E-2"/>
          <c:y val="3.33322675915396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903490105425788E-2"/>
          <c:y val="0.11809370219122309"/>
          <c:w val="0.92609311278016671"/>
          <c:h val="0.416158839579343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'STATISTIK DATA KARYAWAN'!$D$32:$D$33</c:f>
              <c:strCache>
                <c:ptCount val="2"/>
                <c:pt idx="0">
                  <c:v>USIA</c:v>
                </c:pt>
                <c:pt idx="1">
                  <c:v>&lt;30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'STATISTIK DATA KARYAWAN'!$C$34:$C$56</c:f>
              <c:strCache>
                <c:ptCount val="23"/>
                <c:pt idx="0">
                  <c:v>A.0. UTAMA</c:v>
                </c:pt>
                <c:pt idx="1">
                  <c:v>A.1 CORPORATE SECRETARY</c:v>
                </c:pt>
                <c:pt idx="2">
                  <c:v>A.2. CORPORATE MANAGEMENT SYSTEM</c:v>
                </c:pt>
                <c:pt idx="3">
                  <c:v>A.3. R&amp;D</c:v>
                </c:pt>
                <c:pt idx="4">
                  <c:v>B.0. ADMINISTRASI &amp; KEUANGAN</c:v>
                </c:pt>
                <c:pt idx="5">
                  <c:v>B.1. FINANCE ACCOUNTING &amp; CONTROLLER (FIACO)</c:v>
                </c:pt>
                <c:pt idx="6">
                  <c:v>B.2. PURCHASING</c:v>
                </c:pt>
                <c:pt idx="7">
                  <c:v>B.3. INFORMATION TECHNOLOGY</c:v>
                </c:pt>
                <c:pt idx="8">
                  <c:v>B.4. HC &amp; GA</c:v>
                </c:pt>
                <c:pt idx="9">
                  <c:v>C.0. SALES &amp; MARKETING</c:v>
                </c:pt>
                <c:pt idx="10">
                  <c:v>C.1. SALES &amp; MARKETING ADM</c:v>
                </c:pt>
                <c:pt idx="11">
                  <c:v>C.2. SALES &amp; DISTRIBUTION</c:v>
                </c:pt>
                <c:pt idx="12">
                  <c:v>C.3. MARKETING</c:v>
                </c:pt>
                <c:pt idx="13">
                  <c:v>C.4. GLOBAL SOURCING &amp; NSB</c:v>
                </c:pt>
                <c:pt idx="14">
                  <c:v>C.5. BUSINESS DEVELOPMENT</c:v>
                </c:pt>
                <c:pt idx="15">
                  <c:v>D.0. PRODUKSI</c:v>
                </c:pt>
                <c:pt idx="16">
                  <c:v>D.1. PRODUKSI</c:v>
                </c:pt>
                <c:pt idx="17">
                  <c:v>D.1.1. PRODUCTION REGULER</c:v>
                </c:pt>
                <c:pt idx="18">
                  <c:v>D.1.2. NURSING BED &amp; PROJECT</c:v>
                </c:pt>
                <c:pt idx="19">
                  <c:v>D.2. ENGINEERING</c:v>
                </c:pt>
                <c:pt idx="20">
                  <c:v>D.3. SCM</c:v>
                </c:pt>
                <c:pt idx="21">
                  <c:v>D.4. QUALITY CONTROL</c:v>
                </c:pt>
                <c:pt idx="22">
                  <c:v>D.5.  MSD</c:v>
                </c:pt>
              </c:strCache>
            </c:strRef>
          </c:cat>
          <c:val>
            <c:numRef>
              <c:f>'STATISTIK DATA KARYAWAN'!$D$34:$D$56</c:f>
              <c:numCache>
                <c:formatCode>General</c:formatCode>
                <c:ptCount val="23"/>
                <c:pt idx="2">
                  <c:v>3</c:v>
                </c:pt>
                <c:pt idx="3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7">
                  <c:v>37</c:v>
                </c:pt>
                <c:pt idx="18">
                  <c:v>34</c:v>
                </c:pt>
                <c:pt idx="19">
                  <c:v>5</c:v>
                </c:pt>
                <c:pt idx="2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7-412A-8690-E4B056B76E81}"/>
            </c:ext>
          </c:extLst>
        </c:ser>
        <c:ser>
          <c:idx val="1"/>
          <c:order val="1"/>
          <c:tx>
            <c:strRef>
              <c:f>'STATISTIK DATA KARYAWAN'!$E$32:$E$33</c:f>
              <c:strCache>
                <c:ptCount val="2"/>
                <c:pt idx="0">
                  <c:v>USIA</c:v>
                </c:pt>
                <c:pt idx="1">
                  <c:v>31-40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'STATISTIK DATA KARYAWAN'!$C$34:$C$56</c:f>
              <c:strCache>
                <c:ptCount val="23"/>
                <c:pt idx="0">
                  <c:v>A.0. UTAMA</c:v>
                </c:pt>
                <c:pt idx="1">
                  <c:v>A.1 CORPORATE SECRETARY</c:v>
                </c:pt>
                <c:pt idx="2">
                  <c:v>A.2. CORPORATE MANAGEMENT SYSTEM</c:v>
                </c:pt>
                <c:pt idx="3">
                  <c:v>A.3. R&amp;D</c:v>
                </c:pt>
                <c:pt idx="4">
                  <c:v>B.0. ADMINISTRASI &amp; KEUANGAN</c:v>
                </c:pt>
                <c:pt idx="5">
                  <c:v>B.1. FINANCE ACCOUNTING &amp; CONTROLLER (FIACO)</c:v>
                </c:pt>
                <c:pt idx="6">
                  <c:v>B.2. PURCHASING</c:v>
                </c:pt>
                <c:pt idx="7">
                  <c:v>B.3. INFORMATION TECHNOLOGY</c:v>
                </c:pt>
                <c:pt idx="8">
                  <c:v>B.4. HC &amp; GA</c:v>
                </c:pt>
                <c:pt idx="9">
                  <c:v>C.0. SALES &amp; MARKETING</c:v>
                </c:pt>
                <c:pt idx="10">
                  <c:v>C.1. SALES &amp; MARKETING ADM</c:v>
                </c:pt>
                <c:pt idx="11">
                  <c:v>C.2. SALES &amp; DISTRIBUTION</c:v>
                </c:pt>
                <c:pt idx="12">
                  <c:v>C.3. MARKETING</c:v>
                </c:pt>
                <c:pt idx="13">
                  <c:v>C.4. GLOBAL SOURCING &amp; NSB</c:v>
                </c:pt>
                <c:pt idx="14">
                  <c:v>C.5. BUSINESS DEVELOPMENT</c:v>
                </c:pt>
                <c:pt idx="15">
                  <c:v>D.0. PRODUKSI</c:v>
                </c:pt>
                <c:pt idx="16">
                  <c:v>D.1. PRODUKSI</c:v>
                </c:pt>
                <c:pt idx="17">
                  <c:v>D.1.1. PRODUCTION REGULER</c:v>
                </c:pt>
                <c:pt idx="18">
                  <c:v>D.1.2. NURSING BED &amp; PROJECT</c:v>
                </c:pt>
                <c:pt idx="19">
                  <c:v>D.2. ENGINEERING</c:v>
                </c:pt>
                <c:pt idx="20">
                  <c:v>D.3. SCM</c:v>
                </c:pt>
                <c:pt idx="21">
                  <c:v>D.4. QUALITY CONTROL</c:v>
                </c:pt>
                <c:pt idx="22">
                  <c:v>D.5.  MSD</c:v>
                </c:pt>
              </c:strCache>
            </c:strRef>
          </c:cat>
          <c:val>
            <c:numRef>
              <c:f>'STATISTIK DATA KARYAWAN'!$E$34:$E$56</c:f>
              <c:numCache>
                <c:formatCode>General</c:formatCode>
                <c:ptCount val="23"/>
                <c:pt idx="3">
                  <c:v>2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9</c:v>
                </c:pt>
                <c:pt idx="10">
                  <c:v>7</c:v>
                </c:pt>
                <c:pt idx="11">
                  <c:v>8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6">
                  <c:v>1</c:v>
                </c:pt>
                <c:pt idx="17">
                  <c:v>31</c:v>
                </c:pt>
                <c:pt idx="18">
                  <c:v>20</c:v>
                </c:pt>
                <c:pt idx="19">
                  <c:v>3</c:v>
                </c:pt>
                <c:pt idx="20">
                  <c:v>10</c:v>
                </c:pt>
                <c:pt idx="21">
                  <c:v>9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7-412A-8690-E4B056B76E81}"/>
            </c:ext>
          </c:extLst>
        </c:ser>
        <c:ser>
          <c:idx val="2"/>
          <c:order val="2"/>
          <c:tx>
            <c:strRef>
              <c:f>'STATISTIK DATA KARYAWAN'!$F$32:$F$33</c:f>
              <c:strCache>
                <c:ptCount val="2"/>
                <c:pt idx="0">
                  <c:v>USIA</c:v>
                </c:pt>
                <c:pt idx="1">
                  <c:v>41-50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'STATISTIK DATA KARYAWAN'!$C$34:$C$56</c:f>
              <c:strCache>
                <c:ptCount val="23"/>
                <c:pt idx="0">
                  <c:v>A.0. UTAMA</c:v>
                </c:pt>
                <c:pt idx="1">
                  <c:v>A.1 CORPORATE SECRETARY</c:v>
                </c:pt>
                <c:pt idx="2">
                  <c:v>A.2. CORPORATE MANAGEMENT SYSTEM</c:v>
                </c:pt>
                <c:pt idx="3">
                  <c:v>A.3. R&amp;D</c:v>
                </c:pt>
                <c:pt idx="4">
                  <c:v>B.0. ADMINISTRASI &amp; KEUANGAN</c:v>
                </c:pt>
                <c:pt idx="5">
                  <c:v>B.1. FINANCE ACCOUNTING &amp; CONTROLLER (FIACO)</c:v>
                </c:pt>
                <c:pt idx="6">
                  <c:v>B.2. PURCHASING</c:v>
                </c:pt>
                <c:pt idx="7">
                  <c:v>B.3. INFORMATION TECHNOLOGY</c:v>
                </c:pt>
                <c:pt idx="8">
                  <c:v>B.4. HC &amp; GA</c:v>
                </c:pt>
                <c:pt idx="9">
                  <c:v>C.0. SALES &amp; MARKETING</c:v>
                </c:pt>
                <c:pt idx="10">
                  <c:v>C.1. SALES &amp; MARKETING ADM</c:v>
                </c:pt>
                <c:pt idx="11">
                  <c:v>C.2. SALES &amp; DISTRIBUTION</c:v>
                </c:pt>
                <c:pt idx="12">
                  <c:v>C.3. MARKETING</c:v>
                </c:pt>
                <c:pt idx="13">
                  <c:v>C.4. GLOBAL SOURCING &amp; NSB</c:v>
                </c:pt>
                <c:pt idx="14">
                  <c:v>C.5. BUSINESS DEVELOPMENT</c:v>
                </c:pt>
                <c:pt idx="15">
                  <c:v>D.0. PRODUKSI</c:v>
                </c:pt>
                <c:pt idx="16">
                  <c:v>D.1. PRODUKSI</c:v>
                </c:pt>
                <c:pt idx="17">
                  <c:v>D.1.1. PRODUCTION REGULER</c:v>
                </c:pt>
                <c:pt idx="18">
                  <c:v>D.1.2. NURSING BED &amp; PROJECT</c:v>
                </c:pt>
                <c:pt idx="19">
                  <c:v>D.2. ENGINEERING</c:v>
                </c:pt>
                <c:pt idx="20">
                  <c:v>D.3. SCM</c:v>
                </c:pt>
                <c:pt idx="21">
                  <c:v>D.4. QUALITY CONTROL</c:v>
                </c:pt>
                <c:pt idx="22">
                  <c:v>D.5.  MSD</c:v>
                </c:pt>
              </c:strCache>
            </c:strRef>
          </c:cat>
          <c:val>
            <c:numRef>
              <c:f>'STATISTIK DATA KARYAWAN'!$F$34:$F$56</c:f>
              <c:numCache>
                <c:formatCode>General</c:formatCode>
                <c:ptCount val="23"/>
                <c:pt idx="3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8</c:v>
                </c:pt>
                <c:pt idx="11">
                  <c:v>10</c:v>
                </c:pt>
                <c:pt idx="12">
                  <c:v>1</c:v>
                </c:pt>
                <c:pt idx="14">
                  <c:v>1</c:v>
                </c:pt>
                <c:pt idx="17">
                  <c:v>74</c:v>
                </c:pt>
                <c:pt idx="18">
                  <c:v>20</c:v>
                </c:pt>
                <c:pt idx="19">
                  <c:v>11</c:v>
                </c:pt>
                <c:pt idx="20">
                  <c:v>25</c:v>
                </c:pt>
                <c:pt idx="21">
                  <c:v>11</c:v>
                </c:pt>
                <c:pt idx="2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7-412A-8690-E4B056B76E81}"/>
            </c:ext>
          </c:extLst>
        </c:ser>
        <c:ser>
          <c:idx val="3"/>
          <c:order val="3"/>
          <c:tx>
            <c:strRef>
              <c:f>'STATISTIK DATA KARYAWAN'!$G$32:$G$33</c:f>
              <c:strCache>
                <c:ptCount val="2"/>
                <c:pt idx="0">
                  <c:v>USIA</c:v>
                </c:pt>
                <c:pt idx="1">
                  <c:v>&gt;50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'STATISTIK DATA KARYAWAN'!$C$34:$C$56</c:f>
              <c:strCache>
                <c:ptCount val="23"/>
                <c:pt idx="0">
                  <c:v>A.0. UTAMA</c:v>
                </c:pt>
                <c:pt idx="1">
                  <c:v>A.1 CORPORATE SECRETARY</c:v>
                </c:pt>
                <c:pt idx="2">
                  <c:v>A.2. CORPORATE MANAGEMENT SYSTEM</c:v>
                </c:pt>
                <c:pt idx="3">
                  <c:v>A.3. R&amp;D</c:v>
                </c:pt>
                <c:pt idx="4">
                  <c:v>B.0. ADMINISTRASI &amp; KEUANGAN</c:v>
                </c:pt>
                <c:pt idx="5">
                  <c:v>B.1. FINANCE ACCOUNTING &amp; CONTROLLER (FIACO)</c:v>
                </c:pt>
                <c:pt idx="6">
                  <c:v>B.2. PURCHASING</c:v>
                </c:pt>
                <c:pt idx="7">
                  <c:v>B.3. INFORMATION TECHNOLOGY</c:v>
                </c:pt>
                <c:pt idx="8">
                  <c:v>B.4. HC &amp; GA</c:v>
                </c:pt>
                <c:pt idx="9">
                  <c:v>C.0. SALES &amp; MARKETING</c:v>
                </c:pt>
                <c:pt idx="10">
                  <c:v>C.1. SALES &amp; MARKETING ADM</c:v>
                </c:pt>
                <c:pt idx="11">
                  <c:v>C.2. SALES &amp; DISTRIBUTION</c:v>
                </c:pt>
                <c:pt idx="12">
                  <c:v>C.3. MARKETING</c:v>
                </c:pt>
                <c:pt idx="13">
                  <c:v>C.4. GLOBAL SOURCING &amp; NSB</c:v>
                </c:pt>
                <c:pt idx="14">
                  <c:v>C.5. BUSINESS DEVELOPMENT</c:v>
                </c:pt>
                <c:pt idx="15">
                  <c:v>D.0. PRODUKSI</c:v>
                </c:pt>
                <c:pt idx="16">
                  <c:v>D.1. PRODUKSI</c:v>
                </c:pt>
                <c:pt idx="17">
                  <c:v>D.1.1. PRODUCTION REGULER</c:v>
                </c:pt>
                <c:pt idx="18">
                  <c:v>D.1.2. NURSING BED &amp; PROJECT</c:v>
                </c:pt>
                <c:pt idx="19">
                  <c:v>D.2. ENGINEERING</c:v>
                </c:pt>
                <c:pt idx="20">
                  <c:v>D.3. SCM</c:v>
                </c:pt>
                <c:pt idx="21">
                  <c:v>D.4. QUALITY CONTROL</c:v>
                </c:pt>
                <c:pt idx="22">
                  <c:v>D.5.  MSD</c:v>
                </c:pt>
              </c:strCache>
            </c:strRef>
          </c:cat>
          <c:val>
            <c:numRef>
              <c:f>'STATISTIK DATA KARYAWAN'!$G$34:$G$56</c:f>
              <c:numCache>
                <c:formatCode>General</c:formatCode>
                <c:ptCount val="23"/>
                <c:pt idx="0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1">
                  <c:v>3</c:v>
                </c:pt>
                <c:pt idx="14">
                  <c:v>1</c:v>
                </c:pt>
                <c:pt idx="15">
                  <c:v>1</c:v>
                </c:pt>
                <c:pt idx="17">
                  <c:v>21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2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47-412A-8690-E4B056B76E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208979968"/>
        <c:axId val="210444864"/>
      </c:barChart>
      <c:catAx>
        <c:axId val="20897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10444864"/>
        <c:crosses val="autoZero"/>
        <c:auto val="1"/>
        <c:lblAlgn val="ctr"/>
        <c:lblOffset val="100"/>
        <c:noMultiLvlLbl val="0"/>
      </c:catAx>
      <c:valAx>
        <c:axId val="210444864"/>
        <c:scaling>
          <c:logBase val="10"/>
          <c:orientation val="minMax"/>
          <c:max val="70"/>
          <c:min val="1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208979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954036431624592E-2"/>
          <c:y val="0.10839548437248726"/>
          <c:w val="0.3302866741656163"/>
          <c:h val="4.5363220726441451E-2"/>
        </c:manualLayout>
      </c:layout>
      <c:overlay val="0"/>
      <c:txPr>
        <a:bodyPr rot="0" vert="horz"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/>
            </a:pPr>
            <a:r>
              <a:rPr lang="en-US" sz="1600" b="0"/>
              <a:t>Karyawan Berdasarkan Status Kontrak/Tetap</a:t>
            </a:r>
          </a:p>
        </c:rich>
      </c:tx>
      <c:layout>
        <c:manualLayout>
          <c:xMode val="edge"/>
          <c:yMode val="edge"/>
          <c:x val="3.0443304073735373E-2"/>
          <c:y val="5.05673652024152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6203703703703703E-2"/>
          <c:y val="0.20630229348273066"/>
          <c:w val="0.96990740740740744"/>
          <c:h val="0.62816997748453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'STATISTIK DATA KARYAWAN'!$B$6</c:f>
              <c:strCache>
                <c:ptCount val="1"/>
                <c:pt idx="0">
                  <c:v>UTAMA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'STATISTIK DATA KARYAWAN'!$C$4:$I$5</c15:sqref>
                  </c15:fullRef>
                </c:ext>
              </c:extLst>
              <c:f>'STATISTIK DATA KARYAWAN'!$C$4:$I$5</c:f>
              <c:multiLvlStrCache>
                <c:ptCount val="5"/>
                <c:lvl>
                  <c:pt idx="0">
                    <c:v>KONTRAK</c:v>
                  </c:pt>
                  <c:pt idx="1">
                    <c:v>TETAP</c:v>
                  </c:pt>
                  <c:pt idx="2">
                    <c:v>KONTRAK</c:v>
                  </c:pt>
                  <c:pt idx="3">
                    <c:v>TETAP</c:v>
                  </c:pt>
                </c:lvl>
                <c:lvl>
                  <c:pt idx="0">
                    <c:v>NON-STAFF</c:v>
                  </c:pt>
                  <c:pt idx="2">
                    <c:v>STAFF</c:v>
                  </c:pt>
                  <c:pt idx="4">
                    <c:v>BOD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'STATISTIK DATA KARYAWAN'!$C$6:$I$6</c15:sqref>
                  </c15:fullRef>
                </c:ext>
              </c:extLst>
              <c:f>('STATISTIK DATA KARYAWAN'!$C$6:$D$6,'STATISTIK DATA KARYAWAN'!$F$6:$G$6,'STATISTIK DATA KARYAWAN'!$I$6)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B-4548-996B-782F7C2263E3}"/>
            </c:ext>
          </c:extLst>
        </c:ser>
        <c:ser>
          <c:idx val="1"/>
          <c:order val="1"/>
          <c:tx>
            <c:strRef>
              <c:f>'STATISTIK DATA KARYAWAN'!$B$7</c:f>
              <c:strCache>
                <c:ptCount val="1"/>
                <c:pt idx="0">
                  <c:v>BO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'STATISTIK DATA KARYAWAN'!$C$4:$I$5</c15:sqref>
                  </c15:fullRef>
                </c:ext>
              </c:extLst>
              <c:f>'STATISTIK DATA KARYAWAN'!$C$4:$I$5</c:f>
              <c:multiLvlStrCache>
                <c:ptCount val="5"/>
                <c:lvl>
                  <c:pt idx="0">
                    <c:v>KONTRAK</c:v>
                  </c:pt>
                  <c:pt idx="1">
                    <c:v>TETAP</c:v>
                  </c:pt>
                  <c:pt idx="2">
                    <c:v>KONTRAK</c:v>
                  </c:pt>
                  <c:pt idx="3">
                    <c:v>TETAP</c:v>
                  </c:pt>
                </c:lvl>
                <c:lvl>
                  <c:pt idx="0">
                    <c:v>NON-STAFF</c:v>
                  </c:pt>
                  <c:pt idx="2">
                    <c:v>STAFF</c:v>
                  </c:pt>
                  <c:pt idx="4">
                    <c:v>BOD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'STATISTIK DATA KARYAWAN'!$C$7:$I$7</c15:sqref>
                  </c15:fullRef>
                </c:ext>
              </c:extLst>
              <c:f>('STATISTIK DATA KARYAWAN'!$C$7:$D$7,'STATISTIK DATA KARYAWAN'!$F$7:$G$7,'STATISTIK DATA KARYAWAN'!$I$7)</c:f>
              <c:numCache>
                <c:formatCode>General</c:formatCode>
                <c:ptCount val="5"/>
                <c:pt idx="0">
                  <c:v>1</c:v>
                </c:pt>
                <c:pt idx="1">
                  <c:v>15</c:v>
                </c:pt>
                <c:pt idx="2">
                  <c:v>2</c:v>
                </c:pt>
                <c:pt idx="3">
                  <c:v>22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7B-4548-996B-782F7C2263E3}"/>
            </c:ext>
          </c:extLst>
        </c:ser>
        <c:ser>
          <c:idx val="2"/>
          <c:order val="2"/>
          <c:tx>
            <c:strRef>
              <c:f>'STATISTIK DATA KARYAWAN'!$B$8</c:f>
              <c:strCache>
                <c:ptCount val="1"/>
                <c:pt idx="0">
                  <c:v>FO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'STATISTIK DATA KARYAWAN'!$C$4:$I$5</c15:sqref>
                  </c15:fullRef>
                </c:ext>
              </c:extLst>
              <c:f>'STATISTIK DATA KARYAWAN'!$C$4:$I$5</c:f>
              <c:multiLvlStrCache>
                <c:ptCount val="5"/>
                <c:lvl>
                  <c:pt idx="0">
                    <c:v>KONTRAK</c:v>
                  </c:pt>
                  <c:pt idx="1">
                    <c:v>TETAP</c:v>
                  </c:pt>
                  <c:pt idx="2">
                    <c:v>KONTRAK</c:v>
                  </c:pt>
                  <c:pt idx="3">
                    <c:v>TETAP</c:v>
                  </c:pt>
                </c:lvl>
                <c:lvl>
                  <c:pt idx="0">
                    <c:v>NON-STAFF</c:v>
                  </c:pt>
                  <c:pt idx="2">
                    <c:v>STAFF</c:v>
                  </c:pt>
                  <c:pt idx="4">
                    <c:v>BOD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'STATISTIK DATA KARYAWAN'!$C$8:$I$8</c15:sqref>
                  </c15:fullRef>
                </c:ext>
              </c:extLst>
              <c:f>('STATISTIK DATA KARYAWAN'!$C$8:$D$8,'STATISTIK DATA KARYAWAN'!$F$8:$G$8,'STATISTIK DATA KARYAWAN'!$I$8)</c:f>
              <c:numCache>
                <c:formatCode>General</c:formatCode>
                <c:ptCount val="5"/>
                <c:pt idx="0">
                  <c:v>0</c:v>
                </c:pt>
                <c:pt idx="1">
                  <c:v>25</c:v>
                </c:pt>
                <c:pt idx="2">
                  <c:v>4</c:v>
                </c:pt>
                <c:pt idx="3">
                  <c:v>17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7B-4548-996B-782F7C2263E3}"/>
            </c:ext>
          </c:extLst>
        </c:ser>
        <c:ser>
          <c:idx val="4"/>
          <c:order val="4"/>
          <c:tx>
            <c:strRef>
              <c:f>'STATISTIK DATA KARYAWAN'!$B$10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'STATISTIK DATA KARYAWAN'!$C$4:$I$5</c15:sqref>
                  </c15:fullRef>
                </c:ext>
              </c:extLst>
              <c:f>'STATISTIK DATA KARYAWAN'!$C$4:$I$5</c:f>
              <c:multiLvlStrCache>
                <c:ptCount val="5"/>
                <c:lvl>
                  <c:pt idx="0">
                    <c:v>KONTRAK</c:v>
                  </c:pt>
                  <c:pt idx="1">
                    <c:v>TETAP</c:v>
                  </c:pt>
                  <c:pt idx="2">
                    <c:v>KONTRAK</c:v>
                  </c:pt>
                  <c:pt idx="3">
                    <c:v>TETAP</c:v>
                  </c:pt>
                </c:lvl>
                <c:lvl>
                  <c:pt idx="0">
                    <c:v>NON-STAFF</c:v>
                  </c:pt>
                  <c:pt idx="2">
                    <c:v>STAFF</c:v>
                  </c:pt>
                  <c:pt idx="4">
                    <c:v>BOD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'STATISTIK DATA KARYAWAN'!$C$10:$I$10</c15:sqref>
                  </c15:fullRef>
                </c:ext>
              </c:extLst>
              <c:f>('STATISTIK DATA KARYAWAN'!$C$10:$D$10,'STATISTIK DATA KARYAWAN'!$F$10:$G$10,'STATISTIK DATA KARYAWAN'!$I$10)</c:f>
              <c:numCache>
                <c:formatCode>General</c:formatCode>
                <c:ptCount val="5"/>
                <c:pt idx="0">
                  <c:v>3</c:v>
                </c:pt>
                <c:pt idx="1">
                  <c:v>339</c:v>
                </c:pt>
                <c:pt idx="2">
                  <c:v>9</c:v>
                </c:pt>
                <c:pt idx="3">
                  <c:v>87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7B-4548-996B-782F7C2263E3}"/>
            </c:ext>
          </c:extLst>
        </c:ser>
        <c:ser>
          <c:idx val="6"/>
          <c:order val="5"/>
          <c:tx>
            <c:strRef>
              <c:f>'STATISTIK DATA KARYAWAN'!$B$11</c:f>
              <c:strCache>
                <c:ptCount val="1"/>
                <c:pt idx="0">
                  <c:v>OUTSOURCE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'STATISTIK DATA KARYAWAN'!$C$4:$I$5</c15:sqref>
                  </c15:fullRef>
                </c:ext>
              </c:extLst>
              <c:f>'STATISTIK DATA KARYAWAN'!$C$4:$I$5</c:f>
              <c:multiLvlStrCache>
                <c:ptCount val="5"/>
                <c:lvl>
                  <c:pt idx="0">
                    <c:v>KONTRAK</c:v>
                  </c:pt>
                  <c:pt idx="1">
                    <c:v>TETAP</c:v>
                  </c:pt>
                  <c:pt idx="2">
                    <c:v>KONTRAK</c:v>
                  </c:pt>
                  <c:pt idx="3">
                    <c:v>TETAP</c:v>
                  </c:pt>
                </c:lvl>
                <c:lvl>
                  <c:pt idx="0">
                    <c:v>NON-STAFF</c:v>
                  </c:pt>
                  <c:pt idx="2">
                    <c:v>STAFF</c:v>
                  </c:pt>
                  <c:pt idx="4">
                    <c:v>BOD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'STATISTIK DATA KARYAWAN'!$C$11:$I$11</c15:sqref>
                  </c15:fullRef>
                </c:ext>
              </c:extLst>
              <c:f>('STATISTIK DATA KARYAWAN'!$C$11:$D$11,'STATISTIK DATA KARYAWAN'!$F$11:$G$11,'STATISTIK DATA KARYAWAN'!$I$11)</c:f>
              <c:numCache>
                <c:formatCode>General</c:formatCode>
                <c:ptCount val="5"/>
                <c:pt idx="0">
                  <c:v>41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7B-4548-996B-782F7C2263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0190336"/>
        <c:axId val="21044544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'STATISTIK DATA KARYAWAN'!$B$9</c15:sqref>
                        </c15:formulaRef>
                      </c:ext>
                    </c:extLst>
                    <c:strCache>
                      <c:ptCount val="1"/>
                      <c:pt idx="0">
                        <c:v>MO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'STATISTIK DATA KARYAWAN'!$C$4:$I$5</c15:sqref>
                        </c15:fullRef>
                        <c15:formulaRef>
                          <c15:sqref>'STATISTIK DATA KARYAWAN'!$C$4:$I$5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KONTRAK</c:v>
                        </c:pt>
                        <c:pt idx="1">
                          <c:v>TETAP</c:v>
                        </c:pt>
                        <c:pt idx="2">
                          <c:v>KONTRAK</c:v>
                        </c:pt>
                        <c:pt idx="3">
                          <c:v>TETAP</c:v>
                        </c:pt>
                      </c:lvl>
                      <c:lvl>
                        <c:pt idx="0">
                          <c:v>NON-STAFF</c:v>
                        </c:pt>
                        <c:pt idx="2">
                          <c:v>STAFF</c:v>
                        </c:pt>
                        <c:pt idx="4">
                          <c:v>BOD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'STATISTIK DATA KARYAWAN'!$C$9:$I$9</c15:sqref>
                        </c15:fullRef>
                        <c15:formulaRef>
                          <c15:sqref>('STATISTIK DATA KARYAWAN'!$C$9:$D$9,'STATISTIK DATA KARYAWAN'!$F$9:$G$9,'STATISTIK DATA KARYAWAN'!$I$9)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</c:v>
                      </c:pt>
                      <c:pt idx="1">
                        <c:v>296</c:v>
                      </c:pt>
                      <c:pt idx="2">
                        <c:v>1</c:v>
                      </c:pt>
                      <c:pt idx="3">
                        <c:v>37</c:v>
                      </c:pt>
                      <c:pt idx="4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137B-4548-996B-782F7C2263E3}"/>
                  </c:ext>
                </c:extLst>
              </c15:ser>
            </c15:filteredBarSeries>
          </c:ext>
        </c:extLst>
      </c:barChart>
      <c:catAx>
        <c:axId val="21019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 sz="900" b="1"/>
            </a:pPr>
            <a:endParaRPr lang="en-US"/>
          </a:p>
        </c:txPr>
        <c:crossAx val="210445440"/>
        <c:crosses val="autoZero"/>
        <c:auto val="1"/>
        <c:lblAlgn val="ctr"/>
        <c:lblOffset val="100"/>
        <c:noMultiLvlLbl val="0"/>
      </c:catAx>
      <c:valAx>
        <c:axId val="210445440"/>
        <c:scaling>
          <c:orientation val="minMax"/>
          <c:max val="290"/>
        </c:scaling>
        <c:delete val="1"/>
        <c:axPos val="l"/>
        <c:numFmt formatCode="General" sourceLinked="1"/>
        <c:majorTickMark val="none"/>
        <c:minorTickMark val="none"/>
        <c:tickLblPos val="nextTo"/>
        <c:crossAx val="21019033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2623385439492392"/>
          <c:y val="0.1954293205867863"/>
          <c:w val="0.62017886119317711"/>
          <c:h val="8.8353064694540059E-2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/>
            </a:pPr>
            <a:r>
              <a:rPr lang="en-US" sz="1600" b="0"/>
              <a:t>Karyawan Berdasarkan Unit Kerja, Jabatan, dan Tingkat Pendidikan</a:t>
            </a:r>
          </a:p>
        </c:rich>
      </c:tx>
      <c:layout>
        <c:manualLayout>
          <c:xMode val="edge"/>
          <c:yMode val="edge"/>
          <c:x val="2.098792811559537E-2"/>
          <c:y val="3.478295572567946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'[1]STATISTIK DATA KARYAWAN'!$D$63</c:f>
              <c:strCache>
                <c:ptCount val="1"/>
                <c:pt idx="0">
                  <c:v>1. S2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'[1]STATISTIK DATA KARYAWAN'!$C$64:$C$193</c:f>
              <c:strCache>
                <c:ptCount val="130"/>
                <c:pt idx="0">
                  <c:v>A.0. UTAMA</c:v>
                </c:pt>
                <c:pt idx="1">
                  <c:v>A. PRES.DIREKTUR</c:v>
                </c:pt>
                <c:pt idx="2">
                  <c:v>A.0.0. ADMINISTRASI &amp; KEUANGAN</c:v>
                </c:pt>
                <c:pt idx="3">
                  <c:v>B. DIREKTUR</c:v>
                </c:pt>
                <c:pt idx="4">
                  <c:v>A.0.1 CORPORATE SECRETARY</c:v>
                </c:pt>
                <c:pt idx="5">
                  <c:v>H. STAF</c:v>
                </c:pt>
                <c:pt idx="6">
                  <c:v>A.0.2. CORPORATE MANAGEMENT SYSTEM</c:v>
                </c:pt>
                <c:pt idx="7">
                  <c:v>D. MANAGER</c:v>
                </c:pt>
                <c:pt idx="8">
                  <c:v>F. KEPALA BAGIAN</c:v>
                </c:pt>
                <c:pt idx="9">
                  <c:v>H. STAF</c:v>
                </c:pt>
                <c:pt idx="10">
                  <c:v>A.0.3. R&amp;D</c:v>
                </c:pt>
                <c:pt idx="11">
                  <c:v>D. MANAGER</c:v>
                </c:pt>
                <c:pt idx="12">
                  <c:v>F. KEPALA BAGIAN</c:v>
                </c:pt>
                <c:pt idx="13">
                  <c:v>G. WAKIL KEPALA BAGIAN</c:v>
                </c:pt>
                <c:pt idx="14">
                  <c:v>H. STAF</c:v>
                </c:pt>
                <c:pt idx="15">
                  <c:v>J. JUNIOR SECTION CHIEF</c:v>
                </c:pt>
                <c:pt idx="16">
                  <c:v>L. JUNIOR GROUP LEADER</c:v>
                </c:pt>
                <c:pt idx="17">
                  <c:v>N. OPERATOR</c:v>
                </c:pt>
                <c:pt idx="18">
                  <c:v>A.1. FINANCE ACCOUNTING &amp; CONTROLLER (FIACO)</c:v>
                </c:pt>
                <c:pt idx="19">
                  <c:v>D. MANAGER</c:v>
                </c:pt>
                <c:pt idx="20">
                  <c:v>E. ASS MANAGER</c:v>
                </c:pt>
                <c:pt idx="21">
                  <c:v>F. KEPALA BAGIAN</c:v>
                </c:pt>
                <c:pt idx="22">
                  <c:v>H. STAF</c:v>
                </c:pt>
                <c:pt idx="23">
                  <c:v>N. OPERATOR</c:v>
                </c:pt>
                <c:pt idx="24">
                  <c:v>A.2. PURCHASING</c:v>
                </c:pt>
                <c:pt idx="25">
                  <c:v>D. MANAGER</c:v>
                </c:pt>
                <c:pt idx="26">
                  <c:v>F. KEPALA BAGIAN</c:v>
                </c:pt>
                <c:pt idx="27">
                  <c:v>H. STAF</c:v>
                </c:pt>
                <c:pt idx="28">
                  <c:v>J. JUNIOR SECTION CHIEF</c:v>
                </c:pt>
                <c:pt idx="29">
                  <c:v>K. GROUP LEADER</c:v>
                </c:pt>
                <c:pt idx="30">
                  <c:v>A.3. INFORMATION TECHNOLOGY</c:v>
                </c:pt>
                <c:pt idx="31">
                  <c:v>D. MANAGER</c:v>
                </c:pt>
                <c:pt idx="32">
                  <c:v>F. KEPALA BAGIAN</c:v>
                </c:pt>
                <c:pt idx="33">
                  <c:v>H. STAF</c:v>
                </c:pt>
                <c:pt idx="34">
                  <c:v>A.4. ASSET MANAGEMENT</c:v>
                </c:pt>
                <c:pt idx="35">
                  <c:v>H. STAF</c:v>
                </c:pt>
                <c:pt idx="36">
                  <c:v>A.5. HC &amp; GA</c:v>
                </c:pt>
                <c:pt idx="37">
                  <c:v>E. ASS MANAGER</c:v>
                </c:pt>
                <c:pt idx="38">
                  <c:v>F. KEPALA BAGIAN</c:v>
                </c:pt>
                <c:pt idx="39">
                  <c:v>H. STAF</c:v>
                </c:pt>
                <c:pt idx="40">
                  <c:v>J. JUNIOR SECTION CHIEF</c:v>
                </c:pt>
                <c:pt idx="41">
                  <c:v>K. GROUP LEADER</c:v>
                </c:pt>
                <c:pt idx="42">
                  <c:v>L. JUNIOR GROUP LEADER</c:v>
                </c:pt>
                <c:pt idx="43">
                  <c:v>M. OPERATOR</c:v>
                </c:pt>
                <c:pt idx="44">
                  <c:v>N. OPERATOR KONTRAK</c:v>
                </c:pt>
                <c:pt idx="45">
                  <c:v>B.0. SALES &amp; MARKETING</c:v>
                </c:pt>
                <c:pt idx="46">
                  <c:v>B. DIREKTUR</c:v>
                </c:pt>
                <c:pt idx="47">
                  <c:v>B.1. MKT &amp; SYSTEM DEVELOPMENT</c:v>
                </c:pt>
                <c:pt idx="48">
                  <c:v>D. MANAGER</c:v>
                </c:pt>
                <c:pt idx="49">
                  <c:v>H. STAF</c:v>
                </c:pt>
                <c:pt idx="50">
                  <c:v>B.2. SALES &amp; DISTRIBUTION</c:v>
                </c:pt>
                <c:pt idx="51">
                  <c:v>D. MANAGER</c:v>
                </c:pt>
                <c:pt idx="52">
                  <c:v>F. KEPALA BAGIAN</c:v>
                </c:pt>
                <c:pt idx="53">
                  <c:v>H. STAF</c:v>
                </c:pt>
                <c:pt idx="54">
                  <c:v>K. GROUP LEADER</c:v>
                </c:pt>
                <c:pt idx="55">
                  <c:v>L. JUNIOR GROUP LEADER</c:v>
                </c:pt>
                <c:pt idx="56">
                  <c:v>M. OPERATOR</c:v>
                </c:pt>
                <c:pt idx="57">
                  <c:v>B.3. E-CATALOGUE</c:v>
                </c:pt>
                <c:pt idx="58">
                  <c:v>E. ASS MANAGER</c:v>
                </c:pt>
                <c:pt idx="59">
                  <c:v>H. STAF</c:v>
                </c:pt>
                <c:pt idx="60">
                  <c:v>B.4. SALES &amp; MARKETING ADM</c:v>
                </c:pt>
                <c:pt idx="61">
                  <c:v>E. ASS MANAGER</c:v>
                </c:pt>
                <c:pt idx="62">
                  <c:v>H. STAF</c:v>
                </c:pt>
                <c:pt idx="63">
                  <c:v>I. SECTION CHIEF</c:v>
                </c:pt>
                <c:pt idx="64">
                  <c:v>J. JUNIOR SECTION CHIEF</c:v>
                </c:pt>
                <c:pt idx="65">
                  <c:v>L. JUNIOR GROUP LEADER</c:v>
                </c:pt>
                <c:pt idx="66">
                  <c:v>M. OPERATOR</c:v>
                </c:pt>
                <c:pt idx="67">
                  <c:v>B.5. GLOBAL SOURCING &amp; NSB</c:v>
                </c:pt>
                <c:pt idx="68">
                  <c:v>E. ASS MANAGER</c:v>
                </c:pt>
                <c:pt idx="69">
                  <c:v>H. STAF</c:v>
                </c:pt>
                <c:pt idx="70">
                  <c:v>K. GROUP LEADER</c:v>
                </c:pt>
                <c:pt idx="71">
                  <c:v>B.6. TRADING &amp; EXIM</c:v>
                </c:pt>
                <c:pt idx="72">
                  <c:v>F. KEPALA BAGIAN</c:v>
                </c:pt>
                <c:pt idx="73">
                  <c:v>I. SECTION CHIEF</c:v>
                </c:pt>
                <c:pt idx="74">
                  <c:v>K. GROUP LEADER</c:v>
                </c:pt>
                <c:pt idx="75">
                  <c:v>B.7. BUSINESS DEVELOPMENT</c:v>
                </c:pt>
                <c:pt idx="76">
                  <c:v>D. MANAGER</c:v>
                </c:pt>
                <c:pt idx="77">
                  <c:v>F. KEPALA BAGIAN</c:v>
                </c:pt>
                <c:pt idx="78">
                  <c:v>H.K. STAF</c:v>
                </c:pt>
                <c:pt idx="79">
                  <c:v>I. SECTION CHIEF</c:v>
                </c:pt>
                <c:pt idx="80">
                  <c:v>J. JUNIOR SECTION CHIEF</c:v>
                </c:pt>
                <c:pt idx="81">
                  <c:v>C.0. PRODUKSI</c:v>
                </c:pt>
                <c:pt idx="82">
                  <c:v>C. ASS DIREKTUR</c:v>
                </c:pt>
                <c:pt idx="83">
                  <c:v>D. MANAGER</c:v>
                </c:pt>
                <c:pt idx="84">
                  <c:v>C.1. PRODUCTION REGULER</c:v>
                </c:pt>
                <c:pt idx="85">
                  <c:v>E. ASS MANAGER</c:v>
                </c:pt>
                <c:pt idx="86">
                  <c:v>F. KEPALA BAGIAN</c:v>
                </c:pt>
                <c:pt idx="87">
                  <c:v>G. WAKIL KEPALA BAGIAN</c:v>
                </c:pt>
                <c:pt idx="88">
                  <c:v>I. SECTION CHIEF</c:v>
                </c:pt>
                <c:pt idx="89">
                  <c:v>J. JUNIOR SECTION CHIEF</c:v>
                </c:pt>
                <c:pt idx="90">
                  <c:v>K. GROUP LEADER</c:v>
                </c:pt>
                <c:pt idx="91">
                  <c:v>L. JUNIOR GROUP LEADER</c:v>
                </c:pt>
                <c:pt idx="92">
                  <c:v>M. OPERATOR</c:v>
                </c:pt>
                <c:pt idx="93">
                  <c:v>N. OPERATOR KONTRAK</c:v>
                </c:pt>
                <c:pt idx="94">
                  <c:v>C.2. NURSING BED &amp; PROJECT</c:v>
                </c:pt>
                <c:pt idx="95">
                  <c:v>E. ASS MANAGER</c:v>
                </c:pt>
                <c:pt idx="96">
                  <c:v>F. KEPALA BAGIAN</c:v>
                </c:pt>
                <c:pt idx="97">
                  <c:v>J. JUNIOR SECTION CHIEF</c:v>
                </c:pt>
                <c:pt idx="98">
                  <c:v>L. JUNIOR GROUP LEADER</c:v>
                </c:pt>
                <c:pt idx="99">
                  <c:v>M. OPERATOR</c:v>
                </c:pt>
                <c:pt idx="100">
                  <c:v>N. OPERATOR KONTRAK</c:v>
                </c:pt>
                <c:pt idx="101">
                  <c:v>C.3. MSD &amp; ENGINEERING </c:v>
                </c:pt>
                <c:pt idx="102">
                  <c:v>D. MANAGER</c:v>
                </c:pt>
                <c:pt idx="103">
                  <c:v>E. ASS MANAGER</c:v>
                </c:pt>
                <c:pt idx="104">
                  <c:v>F. KEPALA BAGIAN</c:v>
                </c:pt>
                <c:pt idx="105">
                  <c:v>H. STAF</c:v>
                </c:pt>
                <c:pt idx="106">
                  <c:v>I. SECTION CHIEF</c:v>
                </c:pt>
                <c:pt idx="107">
                  <c:v>J. JUNIOR SECTION CHIEF</c:v>
                </c:pt>
                <c:pt idx="108">
                  <c:v>K. GROUP LEADER</c:v>
                </c:pt>
                <c:pt idx="109">
                  <c:v>L. JUNIOR GROUP LEADER</c:v>
                </c:pt>
                <c:pt idx="110">
                  <c:v>M. OPERATOR</c:v>
                </c:pt>
                <c:pt idx="111">
                  <c:v>C.4. SCM</c:v>
                </c:pt>
                <c:pt idx="112">
                  <c:v>C. GENERAL MANAGER</c:v>
                </c:pt>
                <c:pt idx="113">
                  <c:v>F. KEPALA BAGIAN</c:v>
                </c:pt>
                <c:pt idx="114">
                  <c:v>G. WAKIL KEPALA BAGIAN</c:v>
                </c:pt>
                <c:pt idx="115">
                  <c:v>J. JUNIOR SECTION CHIEF</c:v>
                </c:pt>
                <c:pt idx="116">
                  <c:v>K. GROUP LEADER</c:v>
                </c:pt>
                <c:pt idx="117">
                  <c:v>L. JUNIOR GROUP LEADER</c:v>
                </c:pt>
                <c:pt idx="118">
                  <c:v>M. OPERATOR</c:v>
                </c:pt>
                <c:pt idx="119">
                  <c:v>N. OPERATOR KONTRAK</c:v>
                </c:pt>
                <c:pt idx="120">
                  <c:v>C.5. QUALITY CONTROL</c:v>
                </c:pt>
                <c:pt idx="121">
                  <c:v>D. MANAGER</c:v>
                </c:pt>
                <c:pt idx="122">
                  <c:v>H. STAF</c:v>
                </c:pt>
                <c:pt idx="123">
                  <c:v>K. GROUP LEADER</c:v>
                </c:pt>
                <c:pt idx="124">
                  <c:v>L. JUNIOR GROUP LEADER</c:v>
                </c:pt>
                <c:pt idx="125">
                  <c:v>M. OPERATOR</c:v>
                </c:pt>
                <c:pt idx="126">
                  <c:v>C.6. MSD</c:v>
                </c:pt>
                <c:pt idx="127">
                  <c:v>E. ASS MANAGER</c:v>
                </c:pt>
                <c:pt idx="128">
                  <c:v>H. STAF</c:v>
                </c:pt>
                <c:pt idx="129">
                  <c:v>L. JUNIOR GROUP LEADER</c:v>
                </c:pt>
              </c:strCache>
            </c:strRef>
          </c:cat>
          <c:val>
            <c:numRef>
              <c:f>'[1]STATISTIK DATA KARYAWAN'!$D$64:$D$193</c:f>
              <c:numCache>
                <c:formatCode>General</c:formatCode>
                <c:ptCount val="1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A-4489-99FF-402625AE02B3}"/>
            </c:ext>
          </c:extLst>
        </c:ser>
        <c:ser>
          <c:idx val="1"/>
          <c:order val="1"/>
          <c:tx>
            <c:strRef>
              <c:f>'[1]STATISTIK DATA KARYAWAN'!$E$63</c:f>
              <c:strCache>
                <c:ptCount val="1"/>
                <c:pt idx="0">
                  <c:v>2. S1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'[1]STATISTIK DATA KARYAWAN'!$C$64:$C$193</c:f>
              <c:strCache>
                <c:ptCount val="130"/>
                <c:pt idx="0">
                  <c:v>A.0. UTAMA</c:v>
                </c:pt>
                <c:pt idx="1">
                  <c:v>A. PRES.DIREKTUR</c:v>
                </c:pt>
                <c:pt idx="2">
                  <c:v>A.0.0. ADMINISTRASI &amp; KEUANGAN</c:v>
                </c:pt>
                <c:pt idx="3">
                  <c:v>B. DIREKTUR</c:v>
                </c:pt>
                <c:pt idx="4">
                  <c:v>A.0.1 CORPORATE SECRETARY</c:v>
                </c:pt>
                <c:pt idx="5">
                  <c:v>H. STAF</c:v>
                </c:pt>
                <c:pt idx="6">
                  <c:v>A.0.2. CORPORATE MANAGEMENT SYSTEM</c:v>
                </c:pt>
                <c:pt idx="7">
                  <c:v>D. MANAGER</c:v>
                </c:pt>
                <c:pt idx="8">
                  <c:v>F. KEPALA BAGIAN</c:v>
                </c:pt>
                <c:pt idx="9">
                  <c:v>H. STAF</c:v>
                </c:pt>
                <c:pt idx="10">
                  <c:v>A.0.3. R&amp;D</c:v>
                </c:pt>
                <c:pt idx="11">
                  <c:v>D. MANAGER</c:v>
                </c:pt>
                <c:pt idx="12">
                  <c:v>F. KEPALA BAGIAN</c:v>
                </c:pt>
                <c:pt idx="13">
                  <c:v>G. WAKIL KEPALA BAGIAN</c:v>
                </c:pt>
                <c:pt idx="14">
                  <c:v>H. STAF</c:v>
                </c:pt>
                <c:pt idx="15">
                  <c:v>J. JUNIOR SECTION CHIEF</c:v>
                </c:pt>
                <c:pt idx="16">
                  <c:v>L. JUNIOR GROUP LEADER</c:v>
                </c:pt>
                <c:pt idx="17">
                  <c:v>N. OPERATOR</c:v>
                </c:pt>
                <c:pt idx="18">
                  <c:v>A.1. FINANCE ACCOUNTING &amp; CONTROLLER (FIACO)</c:v>
                </c:pt>
                <c:pt idx="19">
                  <c:v>D. MANAGER</c:v>
                </c:pt>
                <c:pt idx="20">
                  <c:v>E. ASS MANAGER</c:v>
                </c:pt>
                <c:pt idx="21">
                  <c:v>F. KEPALA BAGIAN</c:v>
                </c:pt>
                <c:pt idx="22">
                  <c:v>H. STAF</c:v>
                </c:pt>
                <c:pt idx="23">
                  <c:v>N. OPERATOR</c:v>
                </c:pt>
                <c:pt idx="24">
                  <c:v>A.2. PURCHASING</c:v>
                </c:pt>
                <c:pt idx="25">
                  <c:v>D. MANAGER</c:v>
                </c:pt>
                <c:pt idx="26">
                  <c:v>F. KEPALA BAGIAN</c:v>
                </c:pt>
                <c:pt idx="27">
                  <c:v>H. STAF</c:v>
                </c:pt>
                <c:pt idx="28">
                  <c:v>J. JUNIOR SECTION CHIEF</c:v>
                </c:pt>
                <c:pt idx="29">
                  <c:v>K. GROUP LEADER</c:v>
                </c:pt>
                <c:pt idx="30">
                  <c:v>A.3. INFORMATION TECHNOLOGY</c:v>
                </c:pt>
                <c:pt idx="31">
                  <c:v>D. MANAGER</c:v>
                </c:pt>
                <c:pt idx="32">
                  <c:v>F. KEPALA BAGIAN</c:v>
                </c:pt>
                <c:pt idx="33">
                  <c:v>H. STAF</c:v>
                </c:pt>
                <c:pt idx="34">
                  <c:v>A.4. ASSET MANAGEMENT</c:v>
                </c:pt>
                <c:pt idx="35">
                  <c:v>H. STAF</c:v>
                </c:pt>
                <c:pt idx="36">
                  <c:v>A.5. HC &amp; GA</c:v>
                </c:pt>
                <c:pt idx="37">
                  <c:v>E. ASS MANAGER</c:v>
                </c:pt>
                <c:pt idx="38">
                  <c:v>F. KEPALA BAGIAN</c:v>
                </c:pt>
                <c:pt idx="39">
                  <c:v>H. STAF</c:v>
                </c:pt>
                <c:pt idx="40">
                  <c:v>J. JUNIOR SECTION CHIEF</c:v>
                </c:pt>
                <c:pt idx="41">
                  <c:v>K. GROUP LEADER</c:v>
                </c:pt>
                <c:pt idx="42">
                  <c:v>L. JUNIOR GROUP LEADER</c:v>
                </c:pt>
                <c:pt idx="43">
                  <c:v>M. OPERATOR</c:v>
                </c:pt>
                <c:pt idx="44">
                  <c:v>N. OPERATOR KONTRAK</c:v>
                </c:pt>
                <c:pt idx="45">
                  <c:v>B.0. SALES &amp; MARKETING</c:v>
                </c:pt>
                <c:pt idx="46">
                  <c:v>B. DIREKTUR</c:v>
                </c:pt>
                <c:pt idx="47">
                  <c:v>B.1. MKT &amp; SYSTEM DEVELOPMENT</c:v>
                </c:pt>
                <c:pt idx="48">
                  <c:v>D. MANAGER</c:v>
                </c:pt>
                <c:pt idx="49">
                  <c:v>H. STAF</c:v>
                </c:pt>
                <c:pt idx="50">
                  <c:v>B.2. SALES &amp; DISTRIBUTION</c:v>
                </c:pt>
                <c:pt idx="51">
                  <c:v>D. MANAGER</c:v>
                </c:pt>
                <c:pt idx="52">
                  <c:v>F. KEPALA BAGIAN</c:v>
                </c:pt>
                <c:pt idx="53">
                  <c:v>H. STAF</c:v>
                </c:pt>
                <c:pt idx="54">
                  <c:v>K. GROUP LEADER</c:v>
                </c:pt>
                <c:pt idx="55">
                  <c:v>L. JUNIOR GROUP LEADER</c:v>
                </c:pt>
                <c:pt idx="56">
                  <c:v>M. OPERATOR</c:v>
                </c:pt>
                <c:pt idx="57">
                  <c:v>B.3. E-CATALOGUE</c:v>
                </c:pt>
                <c:pt idx="58">
                  <c:v>E. ASS MANAGER</c:v>
                </c:pt>
                <c:pt idx="59">
                  <c:v>H. STAF</c:v>
                </c:pt>
                <c:pt idx="60">
                  <c:v>B.4. SALES &amp; MARKETING ADM</c:v>
                </c:pt>
                <c:pt idx="61">
                  <c:v>E. ASS MANAGER</c:v>
                </c:pt>
                <c:pt idx="62">
                  <c:v>H. STAF</c:v>
                </c:pt>
                <c:pt idx="63">
                  <c:v>I. SECTION CHIEF</c:v>
                </c:pt>
                <c:pt idx="64">
                  <c:v>J. JUNIOR SECTION CHIEF</c:v>
                </c:pt>
                <c:pt idx="65">
                  <c:v>L. JUNIOR GROUP LEADER</c:v>
                </c:pt>
                <c:pt idx="66">
                  <c:v>M. OPERATOR</c:v>
                </c:pt>
                <c:pt idx="67">
                  <c:v>B.5. GLOBAL SOURCING &amp; NSB</c:v>
                </c:pt>
                <c:pt idx="68">
                  <c:v>E. ASS MANAGER</c:v>
                </c:pt>
                <c:pt idx="69">
                  <c:v>H. STAF</c:v>
                </c:pt>
                <c:pt idx="70">
                  <c:v>K. GROUP LEADER</c:v>
                </c:pt>
                <c:pt idx="71">
                  <c:v>B.6. TRADING &amp; EXIM</c:v>
                </c:pt>
                <c:pt idx="72">
                  <c:v>F. KEPALA BAGIAN</c:v>
                </c:pt>
                <c:pt idx="73">
                  <c:v>I. SECTION CHIEF</c:v>
                </c:pt>
                <c:pt idx="74">
                  <c:v>K. GROUP LEADER</c:v>
                </c:pt>
                <c:pt idx="75">
                  <c:v>B.7. BUSINESS DEVELOPMENT</c:v>
                </c:pt>
                <c:pt idx="76">
                  <c:v>D. MANAGER</c:v>
                </c:pt>
                <c:pt idx="77">
                  <c:v>F. KEPALA BAGIAN</c:v>
                </c:pt>
                <c:pt idx="78">
                  <c:v>H.K. STAF</c:v>
                </c:pt>
                <c:pt idx="79">
                  <c:v>I. SECTION CHIEF</c:v>
                </c:pt>
                <c:pt idx="80">
                  <c:v>J. JUNIOR SECTION CHIEF</c:v>
                </c:pt>
                <c:pt idx="81">
                  <c:v>C.0. PRODUKSI</c:v>
                </c:pt>
                <c:pt idx="82">
                  <c:v>C. ASS DIREKTUR</c:v>
                </c:pt>
                <c:pt idx="83">
                  <c:v>D. MANAGER</c:v>
                </c:pt>
                <c:pt idx="84">
                  <c:v>C.1. PRODUCTION REGULER</c:v>
                </c:pt>
                <c:pt idx="85">
                  <c:v>E. ASS MANAGER</c:v>
                </c:pt>
                <c:pt idx="86">
                  <c:v>F. KEPALA BAGIAN</c:v>
                </c:pt>
                <c:pt idx="87">
                  <c:v>G. WAKIL KEPALA BAGIAN</c:v>
                </c:pt>
                <c:pt idx="88">
                  <c:v>I. SECTION CHIEF</c:v>
                </c:pt>
                <c:pt idx="89">
                  <c:v>J. JUNIOR SECTION CHIEF</c:v>
                </c:pt>
                <c:pt idx="90">
                  <c:v>K. GROUP LEADER</c:v>
                </c:pt>
                <c:pt idx="91">
                  <c:v>L. JUNIOR GROUP LEADER</c:v>
                </c:pt>
                <c:pt idx="92">
                  <c:v>M. OPERATOR</c:v>
                </c:pt>
                <c:pt idx="93">
                  <c:v>N. OPERATOR KONTRAK</c:v>
                </c:pt>
                <c:pt idx="94">
                  <c:v>C.2. NURSING BED &amp; PROJECT</c:v>
                </c:pt>
                <c:pt idx="95">
                  <c:v>E. ASS MANAGER</c:v>
                </c:pt>
                <c:pt idx="96">
                  <c:v>F. KEPALA BAGIAN</c:v>
                </c:pt>
                <c:pt idx="97">
                  <c:v>J. JUNIOR SECTION CHIEF</c:v>
                </c:pt>
                <c:pt idx="98">
                  <c:v>L. JUNIOR GROUP LEADER</c:v>
                </c:pt>
                <c:pt idx="99">
                  <c:v>M. OPERATOR</c:v>
                </c:pt>
                <c:pt idx="100">
                  <c:v>N. OPERATOR KONTRAK</c:v>
                </c:pt>
                <c:pt idx="101">
                  <c:v>C.3. MSD &amp; ENGINEERING </c:v>
                </c:pt>
                <c:pt idx="102">
                  <c:v>D. MANAGER</c:v>
                </c:pt>
                <c:pt idx="103">
                  <c:v>E. ASS MANAGER</c:v>
                </c:pt>
                <c:pt idx="104">
                  <c:v>F. KEPALA BAGIAN</c:v>
                </c:pt>
                <c:pt idx="105">
                  <c:v>H. STAF</c:v>
                </c:pt>
                <c:pt idx="106">
                  <c:v>I. SECTION CHIEF</c:v>
                </c:pt>
                <c:pt idx="107">
                  <c:v>J. JUNIOR SECTION CHIEF</c:v>
                </c:pt>
                <c:pt idx="108">
                  <c:v>K. GROUP LEADER</c:v>
                </c:pt>
                <c:pt idx="109">
                  <c:v>L. JUNIOR GROUP LEADER</c:v>
                </c:pt>
                <c:pt idx="110">
                  <c:v>M. OPERATOR</c:v>
                </c:pt>
                <c:pt idx="111">
                  <c:v>C.4. SCM</c:v>
                </c:pt>
                <c:pt idx="112">
                  <c:v>C. GENERAL MANAGER</c:v>
                </c:pt>
                <c:pt idx="113">
                  <c:v>F. KEPALA BAGIAN</c:v>
                </c:pt>
                <c:pt idx="114">
                  <c:v>G. WAKIL KEPALA BAGIAN</c:v>
                </c:pt>
                <c:pt idx="115">
                  <c:v>J. JUNIOR SECTION CHIEF</c:v>
                </c:pt>
                <c:pt idx="116">
                  <c:v>K. GROUP LEADER</c:v>
                </c:pt>
                <c:pt idx="117">
                  <c:v>L. JUNIOR GROUP LEADER</c:v>
                </c:pt>
                <c:pt idx="118">
                  <c:v>M. OPERATOR</c:v>
                </c:pt>
                <c:pt idx="119">
                  <c:v>N. OPERATOR KONTRAK</c:v>
                </c:pt>
                <c:pt idx="120">
                  <c:v>C.5. QUALITY CONTROL</c:v>
                </c:pt>
                <c:pt idx="121">
                  <c:v>D. MANAGER</c:v>
                </c:pt>
                <c:pt idx="122">
                  <c:v>H. STAF</c:v>
                </c:pt>
                <c:pt idx="123">
                  <c:v>K. GROUP LEADER</c:v>
                </c:pt>
                <c:pt idx="124">
                  <c:v>L. JUNIOR GROUP LEADER</c:v>
                </c:pt>
                <c:pt idx="125">
                  <c:v>M. OPERATOR</c:v>
                </c:pt>
                <c:pt idx="126">
                  <c:v>C.6. MSD</c:v>
                </c:pt>
                <c:pt idx="127">
                  <c:v>E. ASS MANAGER</c:v>
                </c:pt>
                <c:pt idx="128">
                  <c:v>H. STAF</c:v>
                </c:pt>
                <c:pt idx="129">
                  <c:v>L. JUNIOR GROUP LEADER</c:v>
                </c:pt>
              </c:strCache>
            </c:strRef>
          </c:cat>
          <c:val>
            <c:numRef>
              <c:f>'[1]STATISTIK DATA KARYAWAN'!$E$64:$E$193</c:f>
              <c:numCache>
                <c:formatCode>General</c:formatCode>
                <c:ptCount val="1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8</c:v>
                </c:pt>
                <c:pt idx="37">
                  <c:v>1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1</c:v>
                </c:pt>
                <c:pt idx="49">
                  <c:v>2</c:v>
                </c:pt>
                <c:pt idx="50">
                  <c:v>4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3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2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3</c:v>
                </c:pt>
                <c:pt idx="76">
                  <c:v>0</c:v>
                </c:pt>
                <c:pt idx="77">
                  <c:v>2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5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3</c:v>
                </c:pt>
                <c:pt idx="95">
                  <c:v>0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2</c:v>
                </c:pt>
                <c:pt idx="100">
                  <c:v>0</c:v>
                </c:pt>
                <c:pt idx="101">
                  <c:v>4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5</c:v>
                </c:pt>
                <c:pt idx="112">
                  <c:v>0</c:v>
                </c:pt>
                <c:pt idx="113">
                  <c:v>3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DA-4489-99FF-402625AE02B3}"/>
            </c:ext>
          </c:extLst>
        </c:ser>
        <c:ser>
          <c:idx val="2"/>
          <c:order val="2"/>
          <c:tx>
            <c:strRef>
              <c:f>'[1]STATISTIK DATA KARYAWAN'!$F$63</c:f>
              <c:strCache>
                <c:ptCount val="1"/>
                <c:pt idx="0">
                  <c:v>3. D3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'[1]STATISTIK DATA KARYAWAN'!$C$64:$C$193</c:f>
              <c:strCache>
                <c:ptCount val="130"/>
                <c:pt idx="0">
                  <c:v>A.0. UTAMA</c:v>
                </c:pt>
                <c:pt idx="1">
                  <c:v>A. PRES.DIREKTUR</c:v>
                </c:pt>
                <c:pt idx="2">
                  <c:v>A.0.0. ADMINISTRASI &amp; KEUANGAN</c:v>
                </c:pt>
                <c:pt idx="3">
                  <c:v>B. DIREKTUR</c:v>
                </c:pt>
                <c:pt idx="4">
                  <c:v>A.0.1 CORPORATE SECRETARY</c:v>
                </c:pt>
                <c:pt idx="5">
                  <c:v>H. STAF</c:v>
                </c:pt>
                <c:pt idx="6">
                  <c:v>A.0.2. CORPORATE MANAGEMENT SYSTEM</c:v>
                </c:pt>
                <c:pt idx="7">
                  <c:v>D. MANAGER</c:v>
                </c:pt>
                <c:pt idx="8">
                  <c:v>F. KEPALA BAGIAN</c:v>
                </c:pt>
                <c:pt idx="9">
                  <c:v>H. STAF</c:v>
                </c:pt>
                <c:pt idx="10">
                  <c:v>A.0.3. R&amp;D</c:v>
                </c:pt>
                <c:pt idx="11">
                  <c:v>D. MANAGER</c:v>
                </c:pt>
                <c:pt idx="12">
                  <c:v>F. KEPALA BAGIAN</c:v>
                </c:pt>
                <c:pt idx="13">
                  <c:v>G. WAKIL KEPALA BAGIAN</c:v>
                </c:pt>
                <c:pt idx="14">
                  <c:v>H. STAF</c:v>
                </c:pt>
                <c:pt idx="15">
                  <c:v>J. JUNIOR SECTION CHIEF</c:v>
                </c:pt>
                <c:pt idx="16">
                  <c:v>L. JUNIOR GROUP LEADER</c:v>
                </c:pt>
                <c:pt idx="17">
                  <c:v>N. OPERATOR</c:v>
                </c:pt>
                <c:pt idx="18">
                  <c:v>A.1. FINANCE ACCOUNTING &amp; CONTROLLER (FIACO)</c:v>
                </c:pt>
                <c:pt idx="19">
                  <c:v>D. MANAGER</c:v>
                </c:pt>
                <c:pt idx="20">
                  <c:v>E. ASS MANAGER</c:v>
                </c:pt>
                <c:pt idx="21">
                  <c:v>F. KEPALA BAGIAN</c:v>
                </c:pt>
                <c:pt idx="22">
                  <c:v>H. STAF</c:v>
                </c:pt>
                <c:pt idx="23">
                  <c:v>N. OPERATOR</c:v>
                </c:pt>
                <c:pt idx="24">
                  <c:v>A.2. PURCHASING</c:v>
                </c:pt>
                <c:pt idx="25">
                  <c:v>D. MANAGER</c:v>
                </c:pt>
                <c:pt idx="26">
                  <c:v>F. KEPALA BAGIAN</c:v>
                </c:pt>
                <c:pt idx="27">
                  <c:v>H. STAF</c:v>
                </c:pt>
                <c:pt idx="28">
                  <c:v>J. JUNIOR SECTION CHIEF</c:v>
                </c:pt>
                <c:pt idx="29">
                  <c:v>K. GROUP LEADER</c:v>
                </c:pt>
                <c:pt idx="30">
                  <c:v>A.3. INFORMATION TECHNOLOGY</c:v>
                </c:pt>
                <c:pt idx="31">
                  <c:v>D. MANAGER</c:v>
                </c:pt>
                <c:pt idx="32">
                  <c:v>F. KEPALA BAGIAN</c:v>
                </c:pt>
                <c:pt idx="33">
                  <c:v>H. STAF</c:v>
                </c:pt>
                <c:pt idx="34">
                  <c:v>A.4. ASSET MANAGEMENT</c:v>
                </c:pt>
                <c:pt idx="35">
                  <c:v>H. STAF</c:v>
                </c:pt>
                <c:pt idx="36">
                  <c:v>A.5. HC &amp; GA</c:v>
                </c:pt>
                <c:pt idx="37">
                  <c:v>E. ASS MANAGER</c:v>
                </c:pt>
                <c:pt idx="38">
                  <c:v>F. KEPALA BAGIAN</c:v>
                </c:pt>
                <c:pt idx="39">
                  <c:v>H. STAF</c:v>
                </c:pt>
                <c:pt idx="40">
                  <c:v>J. JUNIOR SECTION CHIEF</c:v>
                </c:pt>
                <c:pt idx="41">
                  <c:v>K. GROUP LEADER</c:v>
                </c:pt>
                <c:pt idx="42">
                  <c:v>L. JUNIOR GROUP LEADER</c:v>
                </c:pt>
                <c:pt idx="43">
                  <c:v>M. OPERATOR</c:v>
                </c:pt>
                <c:pt idx="44">
                  <c:v>N. OPERATOR KONTRAK</c:v>
                </c:pt>
                <c:pt idx="45">
                  <c:v>B.0. SALES &amp; MARKETING</c:v>
                </c:pt>
                <c:pt idx="46">
                  <c:v>B. DIREKTUR</c:v>
                </c:pt>
                <c:pt idx="47">
                  <c:v>B.1. MKT &amp; SYSTEM DEVELOPMENT</c:v>
                </c:pt>
                <c:pt idx="48">
                  <c:v>D. MANAGER</c:v>
                </c:pt>
                <c:pt idx="49">
                  <c:v>H. STAF</c:v>
                </c:pt>
                <c:pt idx="50">
                  <c:v>B.2. SALES &amp; DISTRIBUTION</c:v>
                </c:pt>
                <c:pt idx="51">
                  <c:v>D. MANAGER</c:v>
                </c:pt>
                <c:pt idx="52">
                  <c:v>F. KEPALA BAGIAN</c:v>
                </c:pt>
                <c:pt idx="53">
                  <c:v>H. STAF</c:v>
                </c:pt>
                <c:pt idx="54">
                  <c:v>K. GROUP LEADER</c:v>
                </c:pt>
                <c:pt idx="55">
                  <c:v>L. JUNIOR GROUP LEADER</c:v>
                </c:pt>
                <c:pt idx="56">
                  <c:v>M. OPERATOR</c:v>
                </c:pt>
                <c:pt idx="57">
                  <c:v>B.3. E-CATALOGUE</c:v>
                </c:pt>
                <c:pt idx="58">
                  <c:v>E. ASS MANAGER</c:v>
                </c:pt>
                <c:pt idx="59">
                  <c:v>H. STAF</c:v>
                </c:pt>
                <c:pt idx="60">
                  <c:v>B.4. SALES &amp; MARKETING ADM</c:v>
                </c:pt>
                <c:pt idx="61">
                  <c:v>E. ASS MANAGER</c:v>
                </c:pt>
                <c:pt idx="62">
                  <c:v>H. STAF</c:v>
                </c:pt>
                <c:pt idx="63">
                  <c:v>I. SECTION CHIEF</c:v>
                </c:pt>
                <c:pt idx="64">
                  <c:v>J. JUNIOR SECTION CHIEF</c:v>
                </c:pt>
                <c:pt idx="65">
                  <c:v>L. JUNIOR GROUP LEADER</c:v>
                </c:pt>
                <c:pt idx="66">
                  <c:v>M. OPERATOR</c:v>
                </c:pt>
                <c:pt idx="67">
                  <c:v>B.5. GLOBAL SOURCING &amp; NSB</c:v>
                </c:pt>
                <c:pt idx="68">
                  <c:v>E. ASS MANAGER</c:v>
                </c:pt>
                <c:pt idx="69">
                  <c:v>H. STAF</c:v>
                </c:pt>
                <c:pt idx="70">
                  <c:v>K. GROUP LEADER</c:v>
                </c:pt>
                <c:pt idx="71">
                  <c:v>B.6. TRADING &amp; EXIM</c:v>
                </c:pt>
                <c:pt idx="72">
                  <c:v>F. KEPALA BAGIAN</c:v>
                </c:pt>
                <c:pt idx="73">
                  <c:v>I. SECTION CHIEF</c:v>
                </c:pt>
                <c:pt idx="74">
                  <c:v>K. GROUP LEADER</c:v>
                </c:pt>
                <c:pt idx="75">
                  <c:v>B.7. BUSINESS DEVELOPMENT</c:v>
                </c:pt>
                <c:pt idx="76">
                  <c:v>D. MANAGER</c:v>
                </c:pt>
                <c:pt idx="77">
                  <c:v>F. KEPALA BAGIAN</c:v>
                </c:pt>
                <c:pt idx="78">
                  <c:v>H.K. STAF</c:v>
                </c:pt>
                <c:pt idx="79">
                  <c:v>I. SECTION CHIEF</c:v>
                </c:pt>
                <c:pt idx="80">
                  <c:v>J. JUNIOR SECTION CHIEF</c:v>
                </c:pt>
                <c:pt idx="81">
                  <c:v>C.0. PRODUKSI</c:v>
                </c:pt>
                <c:pt idx="82">
                  <c:v>C. ASS DIREKTUR</c:v>
                </c:pt>
                <c:pt idx="83">
                  <c:v>D. MANAGER</c:v>
                </c:pt>
                <c:pt idx="84">
                  <c:v>C.1. PRODUCTION REGULER</c:v>
                </c:pt>
                <c:pt idx="85">
                  <c:v>E. ASS MANAGER</c:v>
                </c:pt>
                <c:pt idx="86">
                  <c:v>F. KEPALA BAGIAN</c:v>
                </c:pt>
                <c:pt idx="87">
                  <c:v>G. WAKIL KEPALA BAGIAN</c:v>
                </c:pt>
                <c:pt idx="88">
                  <c:v>I. SECTION CHIEF</c:v>
                </c:pt>
                <c:pt idx="89">
                  <c:v>J. JUNIOR SECTION CHIEF</c:v>
                </c:pt>
                <c:pt idx="90">
                  <c:v>K. GROUP LEADER</c:v>
                </c:pt>
                <c:pt idx="91">
                  <c:v>L. JUNIOR GROUP LEADER</c:v>
                </c:pt>
                <c:pt idx="92">
                  <c:v>M. OPERATOR</c:v>
                </c:pt>
                <c:pt idx="93">
                  <c:v>N. OPERATOR KONTRAK</c:v>
                </c:pt>
                <c:pt idx="94">
                  <c:v>C.2. NURSING BED &amp; PROJECT</c:v>
                </c:pt>
                <c:pt idx="95">
                  <c:v>E. ASS MANAGER</c:v>
                </c:pt>
                <c:pt idx="96">
                  <c:v>F. KEPALA BAGIAN</c:v>
                </c:pt>
                <c:pt idx="97">
                  <c:v>J. JUNIOR SECTION CHIEF</c:v>
                </c:pt>
                <c:pt idx="98">
                  <c:v>L. JUNIOR GROUP LEADER</c:v>
                </c:pt>
                <c:pt idx="99">
                  <c:v>M. OPERATOR</c:v>
                </c:pt>
                <c:pt idx="100">
                  <c:v>N. OPERATOR KONTRAK</c:v>
                </c:pt>
                <c:pt idx="101">
                  <c:v>C.3. MSD &amp; ENGINEERING </c:v>
                </c:pt>
                <c:pt idx="102">
                  <c:v>D. MANAGER</c:v>
                </c:pt>
                <c:pt idx="103">
                  <c:v>E. ASS MANAGER</c:v>
                </c:pt>
                <c:pt idx="104">
                  <c:v>F. KEPALA BAGIAN</c:v>
                </c:pt>
                <c:pt idx="105">
                  <c:v>H. STAF</c:v>
                </c:pt>
                <c:pt idx="106">
                  <c:v>I. SECTION CHIEF</c:v>
                </c:pt>
                <c:pt idx="107">
                  <c:v>J. JUNIOR SECTION CHIEF</c:v>
                </c:pt>
                <c:pt idx="108">
                  <c:v>K. GROUP LEADER</c:v>
                </c:pt>
                <c:pt idx="109">
                  <c:v>L. JUNIOR GROUP LEADER</c:v>
                </c:pt>
                <c:pt idx="110">
                  <c:v>M. OPERATOR</c:v>
                </c:pt>
                <c:pt idx="111">
                  <c:v>C.4. SCM</c:v>
                </c:pt>
                <c:pt idx="112">
                  <c:v>C. GENERAL MANAGER</c:v>
                </c:pt>
                <c:pt idx="113">
                  <c:v>F. KEPALA BAGIAN</c:v>
                </c:pt>
                <c:pt idx="114">
                  <c:v>G. WAKIL KEPALA BAGIAN</c:v>
                </c:pt>
                <c:pt idx="115">
                  <c:v>J. JUNIOR SECTION CHIEF</c:v>
                </c:pt>
                <c:pt idx="116">
                  <c:v>K. GROUP LEADER</c:v>
                </c:pt>
                <c:pt idx="117">
                  <c:v>L. JUNIOR GROUP LEADER</c:v>
                </c:pt>
                <c:pt idx="118">
                  <c:v>M. OPERATOR</c:v>
                </c:pt>
                <c:pt idx="119">
                  <c:v>N. OPERATOR KONTRAK</c:v>
                </c:pt>
                <c:pt idx="120">
                  <c:v>C.5. QUALITY CONTROL</c:v>
                </c:pt>
                <c:pt idx="121">
                  <c:v>D. MANAGER</c:v>
                </c:pt>
                <c:pt idx="122">
                  <c:v>H. STAF</c:v>
                </c:pt>
                <c:pt idx="123">
                  <c:v>K. GROUP LEADER</c:v>
                </c:pt>
                <c:pt idx="124">
                  <c:v>L. JUNIOR GROUP LEADER</c:v>
                </c:pt>
                <c:pt idx="125">
                  <c:v>M. OPERATOR</c:v>
                </c:pt>
                <c:pt idx="126">
                  <c:v>C.6. MSD</c:v>
                </c:pt>
                <c:pt idx="127">
                  <c:v>E. ASS MANAGER</c:v>
                </c:pt>
                <c:pt idx="128">
                  <c:v>H. STAF</c:v>
                </c:pt>
                <c:pt idx="129">
                  <c:v>L. JUNIOR GROUP LEADER</c:v>
                </c:pt>
              </c:strCache>
            </c:strRef>
          </c:cat>
          <c:val>
            <c:numRef>
              <c:f>'[1]STATISTIK DATA KARYAWAN'!$F$64:$F$193</c:f>
              <c:numCache>
                <c:formatCode>General</c:formatCode>
                <c:ptCount val="1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3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2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7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2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2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DA-4489-99FF-402625AE02B3}"/>
            </c:ext>
          </c:extLst>
        </c:ser>
        <c:ser>
          <c:idx val="3"/>
          <c:order val="3"/>
          <c:tx>
            <c:strRef>
              <c:f>'[1]STATISTIK DATA KARYAWAN'!$G$63</c:f>
              <c:strCache>
                <c:ptCount val="1"/>
                <c:pt idx="0">
                  <c:v>4. SLTA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'[1]STATISTIK DATA KARYAWAN'!$C$64:$C$193</c:f>
              <c:strCache>
                <c:ptCount val="130"/>
                <c:pt idx="0">
                  <c:v>A.0. UTAMA</c:v>
                </c:pt>
                <c:pt idx="1">
                  <c:v>A. PRES.DIREKTUR</c:v>
                </c:pt>
                <c:pt idx="2">
                  <c:v>A.0.0. ADMINISTRASI &amp; KEUANGAN</c:v>
                </c:pt>
                <c:pt idx="3">
                  <c:v>B. DIREKTUR</c:v>
                </c:pt>
                <c:pt idx="4">
                  <c:v>A.0.1 CORPORATE SECRETARY</c:v>
                </c:pt>
                <c:pt idx="5">
                  <c:v>H. STAF</c:v>
                </c:pt>
                <c:pt idx="6">
                  <c:v>A.0.2. CORPORATE MANAGEMENT SYSTEM</c:v>
                </c:pt>
                <c:pt idx="7">
                  <c:v>D. MANAGER</c:v>
                </c:pt>
                <c:pt idx="8">
                  <c:v>F. KEPALA BAGIAN</c:v>
                </c:pt>
                <c:pt idx="9">
                  <c:v>H. STAF</c:v>
                </c:pt>
                <c:pt idx="10">
                  <c:v>A.0.3. R&amp;D</c:v>
                </c:pt>
                <c:pt idx="11">
                  <c:v>D. MANAGER</c:v>
                </c:pt>
                <c:pt idx="12">
                  <c:v>F. KEPALA BAGIAN</c:v>
                </c:pt>
                <c:pt idx="13">
                  <c:v>G. WAKIL KEPALA BAGIAN</c:v>
                </c:pt>
                <c:pt idx="14">
                  <c:v>H. STAF</c:v>
                </c:pt>
                <c:pt idx="15">
                  <c:v>J. JUNIOR SECTION CHIEF</c:v>
                </c:pt>
                <c:pt idx="16">
                  <c:v>L. JUNIOR GROUP LEADER</c:v>
                </c:pt>
                <c:pt idx="17">
                  <c:v>N. OPERATOR</c:v>
                </c:pt>
                <c:pt idx="18">
                  <c:v>A.1. FINANCE ACCOUNTING &amp; CONTROLLER (FIACO)</c:v>
                </c:pt>
                <c:pt idx="19">
                  <c:v>D. MANAGER</c:v>
                </c:pt>
                <c:pt idx="20">
                  <c:v>E. ASS MANAGER</c:v>
                </c:pt>
                <c:pt idx="21">
                  <c:v>F. KEPALA BAGIAN</c:v>
                </c:pt>
                <c:pt idx="22">
                  <c:v>H. STAF</c:v>
                </c:pt>
                <c:pt idx="23">
                  <c:v>N. OPERATOR</c:v>
                </c:pt>
                <c:pt idx="24">
                  <c:v>A.2. PURCHASING</c:v>
                </c:pt>
                <c:pt idx="25">
                  <c:v>D. MANAGER</c:v>
                </c:pt>
                <c:pt idx="26">
                  <c:v>F. KEPALA BAGIAN</c:v>
                </c:pt>
                <c:pt idx="27">
                  <c:v>H. STAF</c:v>
                </c:pt>
                <c:pt idx="28">
                  <c:v>J. JUNIOR SECTION CHIEF</c:v>
                </c:pt>
                <c:pt idx="29">
                  <c:v>K. GROUP LEADER</c:v>
                </c:pt>
                <c:pt idx="30">
                  <c:v>A.3. INFORMATION TECHNOLOGY</c:v>
                </c:pt>
                <c:pt idx="31">
                  <c:v>D. MANAGER</c:v>
                </c:pt>
                <c:pt idx="32">
                  <c:v>F. KEPALA BAGIAN</c:v>
                </c:pt>
                <c:pt idx="33">
                  <c:v>H. STAF</c:v>
                </c:pt>
                <c:pt idx="34">
                  <c:v>A.4. ASSET MANAGEMENT</c:v>
                </c:pt>
                <c:pt idx="35">
                  <c:v>H. STAF</c:v>
                </c:pt>
                <c:pt idx="36">
                  <c:v>A.5. HC &amp; GA</c:v>
                </c:pt>
                <c:pt idx="37">
                  <c:v>E. ASS MANAGER</c:v>
                </c:pt>
                <c:pt idx="38">
                  <c:v>F. KEPALA BAGIAN</c:v>
                </c:pt>
                <c:pt idx="39">
                  <c:v>H. STAF</c:v>
                </c:pt>
                <c:pt idx="40">
                  <c:v>J. JUNIOR SECTION CHIEF</c:v>
                </c:pt>
                <c:pt idx="41">
                  <c:v>K. GROUP LEADER</c:v>
                </c:pt>
                <c:pt idx="42">
                  <c:v>L. JUNIOR GROUP LEADER</c:v>
                </c:pt>
                <c:pt idx="43">
                  <c:v>M. OPERATOR</c:v>
                </c:pt>
                <c:pt idx="44">
                  <c:v>N. OPERATOR KONTRAK</c:v>
                </c:pt>
                <c:pt idx="45">
                  <c:v>B.0. SALES &amp; MARKETING</c:v>
                </c:pt>
                <c:pt idx="46">
                  <c:v>B. DIREKTUR</c:v>
                </c:pt>
                <c:pt idx="47">
                  <c:v>B.1. MKT &amp; SYSTEM DEVELOPMENT</c:v>
                </c:pt>
                <c:pt idx="48">
                  <c:v>D. MANAGER</c:v>
                </c:pt>
                <c:pt idx="49">
                  <c:v>H. STAF</c:v>
                </c:pt>
                <c:pt idx="50">
                  <c:v>B.2. SALES &amp; DISTRIBUTION</c:v>
                </c:pt>
                <c:pt idx="51">
                  <c:v>D. MANAGER</c:v>
                </c:pt>
                <c:pt idx="52">
                  <c:v>F. KEPALA BAGIAN</c:v>
                </c:pt>
                <c:pt idx="53">
                  <c:v>H. STAF</c:v>
                </c:pt>
                <c:pt idx="54">
                  <c:v>K. GROUP LEADER</c:v>
                </c:pt>
                <c:pt idx="55">
                  <c:v>L. JUNIOR GROUP LEADER</c:v>
                </c:pt>
                <c:pt idx="56">
                  <c:v>M. OPERATOR</c:v>
                </c:pt>
                <c:pt idx="57">
                  <c:v>B.3. E-CATALOGUE</c:v>
                </c:pt>
                <c:pt idx="58">
                  <c:v>E. ASS MANAGER</c:v>
                </c:pt>
                <c:pt idx="59">
                  <c:v>H. STAF</c:v>
                </c:pt>
                <c:pt idx="60">
                  <c:v>B.4. SALES &amp; MARKETING ADM</c:v>
                </c:pt>
                <c:pt idx="61">
                  <c:v>E. ASS MANAGER</c:v>
                </c:pt>
                <c:pt idx="62">
                  <c:v>H. STAF</c:v>
                </c:pt>
                <c:pt idx="63">
                  <c:v>I. SECTION CHIEF</c:v>
                </c:pt>
                <c:pt idx="64">
                  <c:v>J. JUNIOR SECTION CHIEF</c:v>
                </c:pt>
                <c:pt idx="65">
                  <c:v>L. JUNIOR GROUP LEADER</c:v>
                </c:pt>
                <c:pt idx="66">
                  <c:v>M. OPERATOR</c:v>
                </c:pt>
                <c:pt idx="67">
                  <c:v>B.5. GLOBAL SOURCING &amp; NSB</c:v>
                </c:pt>
                <c:pt idx="68">
                  <c:v>E. ASS MANAGER</c:v>
                </c:pt>
                <c:pt idx="69">
                  <c:v>H. STAF</c:v>
                </c:pt>
                <c:pt idx="70">
                  <c:v>K. GROUP LEADER</c:v>
                </c:pt>
                <c:pt idx="71">
                  <c:v>B.6. TRADING &amp; EXIM</c:v>
                </c:pt>
                <c:pt idx="72">
                  <c:v>F. KEPALA BAGIAN</c:v>
                </c:pt>
                <c:pt idx="73">
                  <c:v>I. SECTION CHIEF</c:v>
                </c:pt>
                <c:pt idx="74">
                  <c:v>K. GROUP LEADER</c:v>
                </c:pt>
                <c:pt idx="75">
                  <c:v>B.7. BUSINESS DEVELOPMENT</c:v>
                </c:pt>
                <c:pt idx="76">
                  <c:v>D. MANAGER</c:v>
                </c:pt>
                <c:pt idx="77">
                  <c:v>F. KEPALA BAGIAN</c:v>
                </c:pt>
                <c:pt idx="78">
                  <c:v>H.K. STAF</c:v>
                </c:pt>
                <c:pt idx="79">
                  <c:v>I. SECTION CHIEF</c:v>
                </c:pt>
                <c:pt idx="80">
                  <c:v>J. JUNIOR SECTION CHIEF</c:v>
                </c:pt>
                <c:pt idx="81">
                  <c:v>C.0. PRODUKSI</c:v>
                </c:pt>
                <c:pt idx="82">
                  <c:v>C. ASS DIREKTUR</c:v>
                </c:pt>
                <c:pt idx="83">
                  <c:v>D. MANAGER</c:v>
                </c:pt>
                <c:pt idx="84">
                  <c:v>C.1. PRODUCTION REGULER</c:v>
                </c:pt>
                <c:pt idx="85">
                  <c:v>E. ASS MANAGER</c:v>
                </c:pt>
                <c:pt idx="86">
                  <c:v>F. KEPALA BAGIAN</c:v>
                </c:pt>
                <c:pt idx="87">
                  <c:v>G. WAKIL KEPALA BAGIAN</c:v>
                </c:pt>
                <c:pt idx="88">
                  <c:v>I. SECTION CHIEF</c:v>
                </c:pt>
                <c:pt idx="89">
                  <c:v>J. JUNIOR SECTION CHIEF</c:v>
                </c:pt>
                <c:pt idx="90">
                  <c:v>K. GROUP LEADER</c:v>
                </c:pt>
                <c:pt idx="91">
                  <c:v>L. JUNIOR GROUP LEADER</c:v>
                </c:pt>
                <c:pt idx="92">
                  <c:v>M. OPERATOR</c:v>
                </c:pt>
                <c:pt idx="93">
                  <c:v>N. OPERATOR KONTRAK</c:v>
                </c:pt>
                <c:pt idx="94">
                  <c:v>C.2. NURSING BED &amp; PROJECT</c:v>
                </c:pt>
                <c:pt idx="95">
                  <c:v>E. ASS MANAGER</c:v>
                </c:pt>
                <c:pt idx="96">
                  <c:v>F. KEPALA BAGIAN</c:v>
                </c:pt>
                <c:pt idx="97">
                  <c:v>J. JUNIOR SECTION CHIEF</c:v>
                </c:pt>
                <c:pt idx="98">
                  <c:v>L. JUNIOR GROUP LEADER</c:v>
                </c:pt>
                <c:pt idx="99">
                  <c:v>M. OPERATOR</c:v>
                </c:pt>
                <c:pt idx="100">
                  <c:v>N. OPERATOR KONTRAK</c:v>
                </c:pt>
                <c:pt idx="101">
                  <c:v>C.3. MSD &amp; ENGINEERING </c:v>
                </c:pt>
                <c:pt idx="102">
                  <c:v>D. MANAGER</c:v>
                </c:pt>
                <c:pt idx="103">
                  <c:v>E. ASS MANAGER</c:v>
                </c:pt>
                <c:pt idx="104">
                  <c:v>F. KEPALA BAGIAN</c:v>
                </c:pt>
                <c:pt idx="105">
                  <c:v>H. STAF</c:v>
                </c:pt>
                <c:pt idx="106">
                  <c:v>I. SECTION CHIEF</c:v>
                </c:pt>
                <c:pt idx="107">
                  <c:v>J. JUNIOR SECTION CHIEF</c:v>
                </c:pt>
                <c:pt idx="108">
                  <c:v>K. GROUP LEADER</c:v>
                </c:pt>
                <c:pt idx="109">
                  <c:v>L. JUNIOR GROUP LEADER</c:v>
                </c:pt>
                <c:pt idx="110">
                  <c:v>M. OPERATOR</c:v>
                </c:pt>
                <c:pt idx="111">
                  <c:v>C.4. SCM</c:v>
                </c:pt>
                <c:pt idx="112">
                  <c:v>C. GENERAL MANAGER</c:v>
                </c:pt>
                <c:pt idx="113">
                  <c:v>F. KEPALA BAGIAN</c:v>
                </c:pt>
                <c:pt idx="114">
                  <c:v>G. WAKIL KEPALA BAGIAN</c:v>
                </c:pt>
                <c:pt idx="115">
                  <c:v>J. JUNIOR SECTION CHIEF</c:v>
                </c:pt>
                <c:pt idx="116">
                  <c:v>K. GROUP LEADER</c:v>
                </c:pt>
                <c:pt idx="117">
                  <c:v>L. JUNIOR GROUP LEADER</c:v>
                </c:pt>
                <c:pt idx="118">
                  <c:v>M. OPERATOR</c:v>
                </c:pt>
                <c:pt idx="119">
                  <c:v>N. OPERATOR KONTRAK</c:v>
                </c:pt>
                <c:pt idx="120">
                  <c:v>C.5. QUALITY CONTROL</c:v>
                </c:pt>
                <c:pt idx="121">
                  <c:v>D. MANAGER</c:v>
                </c:pt>
                <c:pt idx="122">
                  <c:v>H. STAF</c:v>
                </c:pt>
                <c:pt idx="123">
                  <c:v>K. GROUP LEADER</c:v>
                </c:pt>
                <c:pt idx="124">
                  <c:v>L. JUNIOR GROUP LEADER</c:v>
                </c:pt>
                <c:pt idx="125">
                  <c:v>M. OPERATOR</c:v>
                </c:pt>
                <c:pt idx="126">
                  <c:v>C.6. MSD</c:v>
                </c:pt>
                <c:pt idx="127">
                  <c:v>E. ASS MANAGER</c:v>
                </c:pt>
                <c:pt idx="128">
                  <c:v>H. STAF</c:v>
                </c:pt>
                <c:pt idx="129">
                  <c:v>L. JUNIOR GROUP LEADER</c:v>
                </c:pt>
              </c:strCache>
            </c:strRef>
          </c:cat>
          <c:val>
            <c:numRef>
              <c:f>'[1]STATISTIK DATA KARYAWAN'!$G$64:$G$193</c:f>
              <c:numCache>
                <c:formatCode>General</c:formatCode>
                <c:ptCount val="1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6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22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</c:v>
                </c:pt>
                <c:pt idx="55">
                  <c:v>9</c:v>
                </c:pt>
                <c:pt idx="56">
                  <c:v>11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129</c:v>
                </c:pt>
                <c:pt idx="85">
                  <c:v>0</c:v>
                </c:pt>
                <c:pt idx="86">
                  <c:v>1</c:v>
                </c:pt>
                <c:pt idx="87">
                  <c:v>3</c:v>
                </c:pt>
                <c:pt idx="88">
                  <c:v>2</c:v>
                </c:pt>
                <c:pt idx="89">
                  <c:v>6</c:v>
                </c:pt>
                <c:pt idx="90">
                  <c:v>2</c:v>
                </c:pt>
                <c:pt idx="91">
                  <c:v>14</c:v>
                </c:pt>
                <c:pt idx="92">
                  <c:v>96</c:v>
                </c:pt>
                <c:pt idx="93">
                  <c:v>5</c:v>
                </c:pt>
                <c:pt idx="94">
                  <c:v>99</c:v>
                </c:pt>
                <c:pt idx="95">
                  <c:v>1</c:v>
                </c:pt>
                <c:pt idx="96">
                  <c:v>2</c:v>
                </c:pt>
                <c:pt idx="97">
                  <c:v>4</c:v>
                </c:pt>
                <c:pt idx="98">
                  <c:v>5</c:v>
                </c:pt>
                <c:pt idx="99">
                  <c:v>83</c:v>
                </c:pt>
                <c:pt idx="100">
                  <c:v>4</c:v>
                </c:pt>
                <c:pt idx="101">
                  <c:v>26</c:v>
                </c:pt>
                <c:pt idx="102">
                  <c:v>0</c:v>
                </c:pt>
                <c:pt idx="103">
                  <c:v>1</c:v>
                </c:pt>
                <c:pt idx="104">
                  <c:v>3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4</c:v>
                </c:pt>
                <c:pt idx="109">
                  <c:v>8</c:v>
                </c:pt>
                <c:pt idx="110">
                  <c:v>6</c:v>
                </c:pt>
                <c:pt idx="111">
                  <c:v>32</c:v>
                </c:pt>
                <c:pt idx="112">
                  <c:v>0</c:v>
                </c:pt>
                <c:pt idx="113">
                  <c:v>0</c:v>
                </c:pt>
                <c:pt idx="114">
                  <c:v>3</c:v>
                </c:pt>
                <c:pt idx="115">
                  <c:v>4</c:v>
                </c:pt>
                <c:pt idx="116">
                  <c:v>4</c:v>
                </c:pt>
                <c:pt idx="117">
                  <c:v>5</c:v>
                </c:pt>
                <c:pt idx="118">
                  <c:v>15</c:v>
                </c:pt>
                <c:pt idx="119">
                  <c:v>1</c:v>
                </c:pt>
                <c:pt idx="120">
                  <c:v>18</c:v>
                </c:pt>
                <c:pt idx="121">
                  <c:v>0</c:v>
                </c:pt>
                <c:pt idx="122">
                  <c:v>3</c:v>
                </c:pt>
                <c:pt idx="123">
                  <c:v>2</c:v>
                </c:pt>
                <c:pt idx="124">
                  <c:v>8</c:v>
                </c:pt>
                <c:pt idx="125">
                  <c:v>5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DA-4489-99FF-402625AE02B3}"/>
            </c:ext>
          </c:extLst>
        </c:ser>
        <c:ser>
          <c:idx val="4"/>
          <c:order val="4"/>
          <c:tx>
            <c:strRef>
              <c:f>'[1]STATISTIK DATA KARYAWAN'!$H$63</c:f>
              <c:strCache>
                <c:ptCount val="1"/>
                <c:pt idx="0">
                  <c:v>5. SLTP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'[1]STATISTIK DATA KARYAWAN'!$C$64:$C$193</c:f>
              <c:strCache>
                <c:ptCount val="130"/>
                <c:pt idx="0">
                  <c:v>A.0. UTAMA</c:v>
                </c:pt>
                <c:pt idx="1">
                  <c:v>A. PRES.DIREKTUR</c:v>
                </c:pt>
                <c:pt idx="2">
                  <c:v>A.0.0. ADMINISTRASI &amp; KEUANGAN</c:v>
                </c:pt>
                <c:pt idx="3">
                  <c:v>B. DIREKTUR</c:v>
                </c:pt>
                <c:pt idx="4">
                  <c:v>A.0.1 CORPORATE SECRETARY</c:v>
                </c:pt>
                <c:pt idx="5">
                  <c:v>H. STAF</c:v>
                </c:pt>
                <c:pt idx="6">
                  <c:v>A.0.2. CORPORATE MANAGEMENT SYSTEM</c:v>
                </c:pt>
                <c:pt idx="7">
                  <c:v>D. MANAGER</c:v>
                </c:pt>
                <c:pt idx="8">
                  <c:v>F. KEPALA BAGIAN</c:v>
                </c:pt>
                <c:pt idx="9">
                  <c:v>H. STAF</c:v>
                </c:pt>
                <c:pt idx="10">
                  <c:v>A.0.3. R&amp;D</c:v>
                </c:pt>
                <c:pt idx="11">
                  <c:v>D. MANAGER</c:v>
                </c:pt>
                <c:pt idx="12">
                  <c:v>F. KEPALA BAGIAN</c:v>
                </c:pt>
                <c:pt idx="13">
                  <c:v>G. WAKIL KEPALA BAGIAN</c:v>
                </c:pt>
                <c:pt idx="14">
                  <c:v>H. STAF</c:v>
                </c:pt>
                <c:pt idx="15">
                  <c:v>J. JUNIOR SECTION CHIEF</c:v>
                </c:pt>
                <c:pt idx="16">
                  <c:v>L. JUNIOR GROUP LEADER</c:v>
                </c:pt>
                <c:pt idx="17">
                  <c:v>N. OPERATOR</c:v>
                </c:pt>
                <c:pt idx="18">
                  <c:v>A.1. FINANCE ACCOUNTING &amp; CONTROLLER (FIACO)</c:v>
                </c:pt>
                <c:pt idx="19">
                  <c:v>D. MANAGER</c:v>
                </c:pt>
                <c:pt idx="20">
                  <c:v>E. ASS MANAGER</c:v>
                </c:pt>
                <c:pt idx="21">
                  <c:v>F. KEPALA BAGIAN</c:v>
                </c:pt>
                <c:pt idx="22">
                  <c:v>H. STAF</c:v>
                </c:pt>
                <c:pt idx="23">
                  <c:v>N. OPERATOR</c:v>
                </c:pt>
                <c:pt idx="24">
                  <c:v>A.2. PURCHASING</c:v>
                </c:pt>
                <c:pt idx="25">
                  <c:v>D. MANAGER</c:v>
                </c:pt>
                <c:pt idx="26">
                  <c:v>F. KEPALA BAGIAN</c:v>
                </c:pt>
                <c:pt idx="27">
                  <c:v>H. STAF</c:v>
                </c:pt>
                <c:pt idx="28">
                  <c:v>J. JUNIOR SECTION CHIEF</c:v>
                </c:pt>
                <c:pt idx="29">
                  <c:v>K. GROUP LEADER</c:v>
                </c:pt>
                <c:pt idx="30">
                  <c:v>A.3. INFORMATION TECHNOLOGY</c:v>
                </c:pt>
                <c:pt idx="31">
                  <c:v>D. MANAGER</c:v>
                </c:pt>
                <c:pt idx="32">
                  <c:v>F. KEPALA BAGIAN</c:v>
                </c:pt>
                <c:pt idx="33">
                  <c:v>H. STAF</c:v>
                </c:pt>
                <c:pt idx="34">
                  <c:v>A.4. ASSET MANAGEMENT</c:v>
                </c:pt>
                <c:pt idx="35">
                  <c:v>H. STAF</c:v>
                </c:pt>
                <c:pt idx="36">
                  <c:v>A.5. HC &amp; GA</c:v>
                </c:pt>
                <c:pt idx="37">
                  <c:v>E. ASS MANAGER</c:v>
                </c:pt>
                <c:pt idx="38">
                  <c:v>F. KEPALA BAGIAN</c:v>
                </c:pt>
                <c:pt idx="39">
                  <c:v>H. STAF</c:v>
                </c:pt>
                <c:pt idx="40">
                  <c:v>J. JUNIOR SECTION CHIEF</c:v>
                </c:pt>
                <c:pt idx="41">
                  <c:v>K. GROUP LEADER</c:v>
                </c:pt>
                <c:pt idx="42">
                  <c:v>L. JUNIOR GROUP LEADER</c:v>
                </c:pt>
                <c:pt idx="43">
                  <c:v>M. OPERATOR</c:v>
                </c:pt>
                <c:pt idx="44">
                  <c:v>N. OPERATOR KONTRAK</c:v>
                </c:pt>
                <c:pt idx="45">
                  <c:v>B.0. SALES &amp; MARKETING</c:v>
                </c:pt>
                <c:pt idx="46">
                  <c:v>B. DIREKTUR</c:v>
                </c:pt>
                <c:pt idx="47">
                  <c:v>B.1. MKT &amp; SYSTEM DEVELOPMENT</c:v>
                </c:pt>
                <c:pt idx="48">
                  <c:v>D. MANAGER</c:v>
                </c:pt>
                <c:pt idx="49">
                  <c:v>H. STAF</c:v>
                </c:pt>
                <c:pt idx="50">
                  <c:v>B.2. SALES &amp; DISTRIBUTION</c:v>
                </c:pt>
                <c:pt idx="51">
                  <c:v>D. MANAGER</c:v>
                </c:pt>
                <c:pt idx="52">
                  <c:v>F. KEPALA BAGIAN</c:v>
                </c:pt>
                <c:pt idx="53">
                  <c:v>H. STAF</c:v>
                </c:pt>
                <c:pt idx="54">
                  <c:v>K. GROUP LEADER</c:v>
                </c:pt>
                <c:pt idx="55">
                  <c:v>L. JUNIOR GROUP LEADER</c:v>
                </c:pt>
                <c:pt idx="56">
                  <c:v>M. OPERATOR</c:v>
                </c:pt>
                <c:pt idx="57">
                  <c:v>B.3. E-CATALOGUE</c:v>
                </c:pt>
                <c:pt idx="58">
                  <c:v>E. ASS MANAGER</c:v>
                </c:pt>
                <c:pt idx="59">
                  <c:v>H. STAF</c:v>
                </c:pt>
                <c:pt idx="60">
                  <c:v>B.4. SALES &amp; MARKETING ADM</c:v>
                </c:pt>
                <c:pt idx="61">
                  <c:v>E. ASS MANAGER</c:v>
                </c:pt>
                <c:pt idx="62">
                  <c:v>H. STAF</c:v>
                </c:pt>
                <c:pt idx="63">
                  <c:v>I. SECTION CHIEF</c:v>
                </c:pt>
                <c:pt idx="64">
                  <c:v>J. JUNIOR SECTION CHIEF</c:v>
                </c:pt>
                <c:pt idx="65">
                  <c:v>L. JUNIOR GROUP LEADER</c:v>
                </c:pt>
                <c:pt idx="66">
                  <c:v>M. OPERATOR</c:v>
                </c:pt>
                <c:pt idx="67">
                  <c:v>B.5. GLOBAL SOURCING &amp; NSB</c:v>
                </c:pt>
                <c:pt idx="68">
                  <c:v>E. ASS MANAGER</c:v>
                </c:pt>
                <c:pt idx="69">
                  <c:v>H. STAF</c:v>
                </c:pt>
                <c:pt idx="70">
                  <c:v>K. GROUP LEADER</c:v>
                </c:pt>
                <c:pt idx="71">
                  <c:v>B.6. TRADING &amp; EXIM</c:v>
                </c:pt>
                <c:pt idx="72">
                  <c:v>F. KEPALA BAGIAN</c:v>
                </c:pt>
                <c:pt idx="73">
                  <c:v>I. SECTION CHIEF</c:v>
                </c:pt>
                <c:pt idx="74">
                  <c:v>K. GROUP LEADER</c:v>
                </c:pt>
                <c:pt idx="75">
                  <c:v>B.7. BUSINESS DEVELOPMENT</c:v>
                </c:pt>
                <c:pt idx="76">
                  <c:v>D. MANAGER</c:v>
                </c:pt>
                <c:pt idx="77">
                  <c:v>F. KEPALA BAGIAN</c:v>
                </c:pt>
                <c:pt idx="78">
                  <c:v>H.K. STAF</c:v>
                </c:pt>
                <c:pt idx="79">
                  <c:v>I. SECTION CHIEF</c:v>
                </c:pt>
                <c:pt idx="80">
                  <c:v>J. JUNIOR SECTION CHIEF</c:v>
                </c:pt>
                <c:pt idx="81">
                  <c:v>C.0. PRODUKSI</c:v>
                </c:pt>
                <c:pt idx="82">
                  <c:v>C. ASS DIREKTUR</c:v>
                </c:pt>
                <c:pt idx="83">
                  <c:v>D. MANAGER</c:v>
                </c:pt>
                <c:pt idx="84">
                  <c:v>C.1. PRODUCTION REGULER</c:v>
                </c:pt>
                <c:pt idx="85">
                  <c:v>E. ASS MANAGER</c:v>
                </c:pt>
                <c:pt idx="86">
                  <c:v>F. KEPALA BAGIAN</c:v>
                </c:pt>
                <c:pt idx="87">
                  <c:v>G. WAKIL KEPALA BAGIAN</c:v>
                </c:pt>
                <c:pt idx="88">
                  <c:v>I. SECTION CHIEF</c:v>
                </c:pt>
                <c:pt idx="89">
                  <c:v>J. JUNIOR SECTION CHIEF</c:v>
                </c:pt>
                <c:pt idx="90">
                  <c:v>K. GROUP LEADER</c:v>
                </c:pt>
                <c:pt idx="91">
                  <c:v>L. JUNIOR GROUP LEADER</c:v>
                </c:pt>
                <c:pt idx="92">
                  <c:v>M. OPERATOR</c:v>
                </c:pt>
                <c:pt idx="93">
                  <c:v>N. OPERATOR KONTRAK</c:v>
                </c:pt>
                <c:pt idx="94">
                  <c:v>C.2. NURSING BED &amp; PROJECT</c:v>
                </c:pt>
                <c:pt idx="95">
                  <c:v>E. ASS MANAGER</c:v>
                </c:pt>
                <c:pt idx="96">
                  <c:v>F. KEPALA BAGIAN</c:v>
                </c:pt>
                <c:pt idx="97">
                  <c:v>J. JUNIOR SECTION CHIEF</c:v>
                </c:pt>
                <c:pt idx="98">
                  <c:v>L. JUNIOR GROUP LEADER</c:v>
                </c:pt>
                <c:pt idx="99">
                  <c:v>M. OPERATOR</c:v>
                </c:pt>
                <c:pt idx="100">
                  <c:v>N. OPERATOR KONTRAK</c:v>
                </c:pt>
                <c:pt idx="101">
                  <c:v>C.3. MSD &amp; ENGINEERING </c:v>
                </c:pt>
                <c:pt idx="102">
                  <c:v>D. MANAGER</c:v>
                </c:pt>
                <c:pt idx="103">
                  <c:v>E. ASS MANAGER</c:v>
                </c:pt>
                <c:pt idx="104">
                  <c:v>F. KEPALA BAGIAN</c:v>
                </c:pt>
                <c:pt idx="105">
                  <c:v>H. STAF</c:v>
                </c:pt>
                <c:pt idx="106">
                  <c:v>I. SECTION CHIEF</c:v>
                </c:pt>
                <c:pt idx="107">
                  <c:v>J. JUNIOR SECTION CHIEF</c:v>
                </c:pt>
                <c:pt idx="108">
                  <c:v>K. GROUP LEADER</c:v>
                </c:pt>
                <c:pt idx="109">
                  <c:v>L. JUNIOR GROUP LEADER</c:v>
                </c:pt>
                <c:pt idx="110">
                  <c:v>M. OPERATOR</c:v>
                </c:pt>
                <c:pt idx="111">
                  <c:v>C.4. SCM</c:v>
                </c:pt>
                <c:pt idx="112">
                  <c:v>C. GENERAL MANAGER</c:v>
                </c:pt>
                <c:pt idx="113">
                  <c:v>F. KEPALA BAGIAN</c:v>
                </c:pt>
                <c:pt idx="114">
                  <c:v>G. WAKIL KEPALA BAGIAN</c:v>
                </c:pt>
                <c:pt idx="115">
                  <c:v>J. JUNIOR SECTION CHIEF</c:v>
                </c:pt>
                <c:pt idx="116">
                  <c:v>K. GROUP LEADER</c:v>
                </c:pt>
                <c:pt idx="117">
                  <c:v>L. JUNIOR GROUP LEADER</c:v>
                </c:pt>
                <c:pt idx="118">
                  <c:v>M. OPERATOR</c:v>
                </c:pt>
                <c:pt idx="119">
                  <c:v>N. OPERATOR KONTRAK</c:v>
                </c:pt>
                <c:pt idx="120">
                  <c:v>C.5. QUALITY CONTROL</c:v>
                </c:pt>
                <c:pt idx="121">
                  <c:v>D. MANAGER</c:v>
                </c:pt>
                <c:pt idx="122">
                  <c:v>H. STAF</c:v>
                </c:pt>
                <c:pt idx="123">
                  <c:v>K. GROUP LEADER</c:v>
                </c:pt>
                <c:pt idx="124">
                  <c:v>L. JUNIOR GROUP LEADER</c:v>
                </c:pt>
                <c:pt idx="125">
                  <c:v>M. OPERATOR</c:v>
                </c:pt>
                <c:pt idx="126">
                  <c:v>C.6. MSD</c:v>
                </c:pt>
                <c:pt idx="127">
                  <c:v>E. ASS MANAGER</c:v>
                </c:pt>
                <c:pt idx="128">
                  <c:v>H. STAF</c:v>
                </c:pt>
                <c:pt idx="129">
                  <c:v>L. JUNIOR GROUP LEADER</c:v>
                </c:pt>
              </c:strCache>
            </c:strRef>
          </c:cat>
          <c:val>
            <c:numRef>
              <c:f>'[1]STATISTIK DATA KARYAWAN'!$H$64:$H$193</c:f>
              <c:numCache>
                <c:formatCode>General</c:formatCode>
                <c:ptCount val="1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2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2</c:v>
                </c:pt>
                <c:pt idx="92">
                  <c:v>7</c:v>
                </c:pt>
                <c:pt idx="93">
                  <c:v>0</c:v>
                </c:pt>
                <c:pt idx="94">
                  <c:v>2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2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DA-4489-99FF-402625AE02B3}"/>
            </c:ext>
          </c:extLst>
        </c:ser>
        <c:ser>
          <c:idx val="5"/>
          <c:order val="5"/>
          <c:tx>
            <c:strRef>
              <c:f>'[1]STATISTIK DATA KARYAWAN'!$I$63</c:f>
              <c:strCache>
                <c:ptCount val="1"/>
                <c:pt idx="0">
                  <c:v>6. SD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'[1]STATISTIK DATA KARYAWAN'!$C$64:$C$193</c:f>
              <c:strCache>
                <c:ptCount val="130"/>
                <c:pt idx="0">
                  <c:v>A.0. UTAMA</c:v>
                </c:pt>
                <c:pt idx="1">
                  <c:v>A. PRES.DIREKTUR</c:v>
                </c:pt>
                <c:pt idx="2">
                  <c:v>A.0.0. ADMINISTRASI &amp; KEUANGAN</c:v>
                </c:pt>
                <c:pt idx="3">
                  <c:v>B. DIREKTUR</c:v>
                </c:pt>
                <c:pt idx="4">
                  <c:v>A.0.1 CORPORATE SECRETARY</c:v>
                </c:pt>
                <c:pt idx="5">
                  <c:v>H. STAF</c:v>
                </c:pt>
                <c:pt idx="6">
                  <c:v>A.0.2. CORPORATE MANAGEMENT SYSTEM</c:v>
                </c:pt>
                <c:pt idx="7">
                  <c:v>D. MANAGER</c:v>
                </c:pt>
                <c:pt idx="8">
                  <c:v>F. KEPALA BAGIAN</c:v>
                </c:pt>
                <c:pt idx="9">
                  <c:v>H. STAF</c:v>
                </c:pt>
                <c:pt idx="10">
                  <c:v>A.0.3. R&amp;D</c:v>
                </c:pt>
                <c:pt idx="11">
                  <c:v>D. MANAGER</c:v>
                </c:pt>
                <c:pt idx="12">
                  <c:v>F. KEPALA BAGIAN</c:v>
                </c:pt>
                <c:pt idx="13">
                  <c:v>G. WAKIL KEPALA BAGIAN</c:v>
                </c:pt>
                <c:pt idx="14">
                  <c:v>H. STAF</c:v>
                </c:pt>
                <c:pt idx="15">
                  <c:v>J. JUNIOR SECTION CHIEF</c:v>
                </c:pt>
                <c:pt idx="16">
                  <c:v>L. JUNIOR GROUP LEADER</c:v>
                </c:pt>
                <c:pt idx="17">
                  <c:v>N. OPERATOR</c:v>
                </c:pt>
                <c:pt idx="18">
                  <c:v>A.1. FINANCE ACCOUNTING &amp; CONTROLLER (FIACO)</c:v>
                </c:pt>
                <c:pt idx="19">
                  <c:v>D. MANAGER</c:v>
                </c:pt>
                <c:pt idx="20">
                  <c:v>E. ASS MANAGER</c:v>
                </c:pt>
                <c:pt idx="21">
                  <c:v>F. KEPALA BAGIAN</c:v>
                </c:pt>
                <c:pt idx="22">
                  <c:v>H. STAF</c:v>
                </c:pt>
                <c:pt idx="23">
                  <c:v>N. OPERATOR</c:v>
                </c:pt>
                <c:pt idx="24">
                  <c:v>A.2. PURCHASING</c:v>
                </c:pt>
                <c:pt idx="25">
                  <c:v>D. MANAGER</c:v>
                </c:pt>
                <c:pt idx="26">
                  <c:v>F. KEPALA BAGIAN</c:v>
                </c:pt>
                <c:pt idx="27">
                  <c:v>H. STAF</c:v>
                </c:pt>
                <c:pt idx="28">
                  <c:v>J. JUNIOR SECTION CHIEF</c:v>
                </c:pt>
                <c:pt idx="29">
                  <c:v>K. GROUP LEADER</c:v>
                </c:pt>
                <c:pt idx="30">
                  <c:v>A.3. INFORMATION TECHNOLOGY</c:v>
                </c:pt>
                <c:pt idx="31">
                  <c:v>D. MANAGER</c:v>
                </c:pt>
                <c:pt idx="32">
                  <c:v>F. KEPALA BAGIAN</c:v>
                </c:pt>
                <c:pt idx="33">
                  <c:v>H. STAF</c:v>
                </c:pt>
                <c:pt idx="34">
                  <c:v>A.4. ASSET MANAGEMENT</c:v>
                </c:pt>
                <c:pt idx="35">
                  <c:v>H. STAF</c:v>
                </c:pt>
                <c:pt idx="36">
                  <c:v>A.5. HC &amp; GA</c:v>
                </c:pt>
                <c:pt idx="37">
                  <c:v>E. ASS MANAGER</c:v>
                </c:pt>
                <c:pt idx="38">
                  <c:v>F. KEPALA BAGIAN</c:v>
                </c:pt>
                <c:pt idx="39">
                  <c:v>H. STAF</c:v>
                </c:pt>
                <c:pt idx="40">
                  <c:v>J. JUNIOR SECTION CHIEF</c:v>
                </c:pt>
                <c:pt idx="41">
                  <c:v>K. GROUP LEADER</c:v>
                </c:pt>
                <c:pt idx="42">
                  <c:v>L. JUNIOR GROUP LEADER</c:v>
                </c:pt>
                <c:pt idx="43">
                  <c:v>M. OPERATOR</c:v>
                </c:pt>
                <c:pt idx="44">
                  <c:v>N. OPERATOR KONTRAK</c:v>
                </c:pt>
                <c:pt idx="45">
                  <c:v>B.0. SALES &amp; MARKETING</c:v>
                </c:pt>
                <c:pt idx="46">
                  <c:v>B. DIREKTUR</c:v>
                </c:pt>
                <c:pt idx="47">
                  <c:v>B.1. MKT &amp; SYSTEM DEVELOPMENT</c:v>
                </c:pt>
                <c:pt idx="48">
                  <c:v>D. MANAGER</c:v>
                </c:pt>
                <c:pt idx="49">
                  <c:v>H. STAF</c:v>
                </c:pt>
                <c:pt idx="50">
                  <c:v>B.2. SALES &amp; DISTRIBUTION</c:v>
                </c:pt>
                <c:pt idx="51">
                  <c:v>D. MANAGER</c:v>
                </c:pt>
                <c:pt idx="52">
                  <c:v>F. KEPALA BAGIAN</c:v>
                </c:pt>
                <c:pt idx="53">
                  <c:v>H. STAF</c:v>
                </c:pt>
                <c:pt idx="54">
                  <c:v>K. GROUP LEADER</c:v>
                </c:pt>
                <c:pt idx="55">
                  <c:v>L. JUNIOR GROUP LEADER</c:v>
                </c:pt>
                <c:pt idx="56">
                  <c:v>M. OPERATOR</c:v>
                </c:pt>
                <c:pt idx="57">
                  <c:v>B.3. E-CATALOGUE</c:v>
                </c:pt>
                <c:pt idx="58">
                  <c:v>E. ASS MANAGER</c:v>
                </c:pt>
                <c:pt idx="59">
                  <c:v>H. STAF</c:v>
                </c:pt>
                <c:pt idx="60">
                  <c:v>B.4. SALES &amp; MARKETING ADM</c:v>
                </c:pt>
                <c:pt idx="61">
                  <c:v>E. ASS MANAGER</c:v>
                </c:pt>
                <c:pt idx="62">
                  <c:v>H. STAF</c:v>
                </c:pt>
                <c:pt idx="63">
                  <c:v>I. SECTION CHIEF</c:v>
                </c:pt>
                <c:pt idx="64">
                  <c:v>J. JUNIOR SECTION CHIEF</c:v>
                </c:pt>
                <c:pt idx="65">
                  <c:v>L. JUNIOR GROUP LEADER</c:v>
                </c:pt>
                <c:pt idx="66">
                  <c:v>M. OPERATOR</c:v>
                </c:pt>
                <c:pt idx="67">
                  <c:v>B.5. GLOBAL SOURCING &amp; NSB</c:v>
                </c:pt>
                <c:pt idx="68">
                  <c:v>E. ASS MANAGER</c:v>
                </c:pt>
                <c:pt idx="69">
                  <c:v>H. STAF</c:v>
                </c:pt>
                <c:pt idx="70">
                  <c:v>K. GROUP LEADER</c:v>
                </c:pt>
                <c:pt idx="71">
                  <c:v>B.6. TRADING &amp; EXIM</c:v>
                </c:pt>
                <c:pt idx="72">
                  <c:v>F. KEPALA BAGIAN</c:v>
                </c:pt>
                <c:pt idx="73">
                  <c:v>I. SECTION CHIEF</c:v>
                </c:pt>
                <c:pt idx="74">
                  <c:v>K. GROUP LEADER</c:v>
                </c:pt>
                <c:pt idx="75">
                  <c:v>B.7. BUSINESS DEVELOPMENT</c:v>
                </c:pt>
                <c:pt idx="76">
                  <c:v>D. MANAGER</c:v>
                </c:pt>
                <c:pt idx="77">
                  <c:v>F. KEPALA BAGIAN</c:v>
                </c:pt>
                <c:pt idx="78">
                  <c:v>H.K. STAF</c:v>
                </c:pt>
                <c:pt idx="79">
                  <c:v>I. SECTION CHIEF</c:v>
                </c:pt>
                <c:pt idx="80">
                  <c:v>J. JUNIOR SECTION CHIEF</c:v>
                </c:pt>
                <c:pt idx="81">
                  <c:v>C.0. PRODUKSI</c:v>
                </c:pt>
                <c:pt idx="82">
                  <c:v>C. ASS DIREKTUR</c:v>
                </c:pt>
                <c:pt idx="83">
                  <c:v>D. MANAGER</c:v>
                </c:pt>
                <c:pt idx="84">
                  <c:v>C.1. PRODUCTION REGULER</c:v>
                </c:pt>
                <c:pt idx="85">
                  <c:v>E. ASS MANAGER</c:v>
                </c:pt>
                <c:pt idx="86">
                  <c:v>F. KEPALA BAGIAN</c:v>
                </c:pt>
                <c:pt idx="87">
                  <c:v>G. WAKIL KEPALA BAGIAN</c:v>
                </c:pt>
                <c:pt idx="88">
                  <c:v>I. SECTION CHIEF</c:v>
                </c:pt>
                <c:pt idx="89">
                  <c:v>J. JUNIOR SECTION CHIEF</c:v>
                </c:pt>
                <c:pt idx="90">
                  <c:v>K. GROUP LEADER</c:v>
                </c:pt>
                <c:pt idx="91">
                  <c:v>L. JUNIOR GROUP LEADER</c:v>
                </c:pt>
                <c:pt idx="92">
                  <c:v>M. OPERATOR</c:v>
                </c:pt>
                <c:pt idx="93">
                  <c:v>N. OPERATOR KONTRAK</c:v>
                </c:pt>
                <c:pt idx="94">
                  <c:v>C.2. NURSING BED &amp; PROJECT</c:v>
                </c:pt>
                <c:pt idx="95">
                  <c:v>E. ASS MANAGER</c:v>
                </c:pt>
                <c:pt idx="96">
                  <c:v>F. KEPALA BAGIAN</c:v>
                </c:pt>
                <c:pt idx="97">
                  <c:v>J. JUNIOR SECTION CHIEF</c:v>
                </c:pt>
                <c:pt idx="98">
                  <c:v>L. JUNIOR GROUP LEADER</c:v>
                </c:pt>
                <c:pt idx="99">
                  <c:v>M. OPERATOR</c:v>
                </c:pt>
                <c:pt idx="100">
                  <c:v>N. OPERATOR KONTRAK</c:v>
                </c:pt>
                <c:pt idx="101">
                  <c:v>C.3. MSD &amp; ENGINEERING </c:v>
                </c:pt>
                <c:pt idx="102">
                  <c:v>D. MANAGER</c:v>
                </c:pt>
                <c:pt idx="103">
                  <c:v>E. ASS MANAGER</c:v>
                </c:pt>
                <c:pt idx="104">
                  <c:v>F. KEPALA BAGIAN</c:v>
                </c:pt>
                <c:pt idx="105">
                  <c:v>H. STAF</c:v>
                </c:pt>
                <c:pt idx="106">
                  <c:v>I. SECTION CHIEF</c:v>
                </c:pt>
                <c:pt idx="107">
                  <c:v>J. JUNIOR SECTION CHIEF</c:v>
                </c:pt>
                <c:pt idx="108">
                  <c:v>K. GROUP LEADER</c:v>
                </c:pt>
                <c:pt idx="109">
                  <c:v>L. JUNIOR GROUP LEADER</c:v>
                </c:pt>
                <c:pt idx="110">
                  <c:v>M. OPERATOR</c:v>
                </c:pt>
                <c:pt idx="111">
                  <c:v>C.4. SCM</c:v>
                </c:pt>
                <c:pt idx="112">
                  <c:v>C. GENERAL MANAGER</c:v>
                </c:pt>
                <c:pt idx="113">
                  <c:v>F. KEPALA BAGIAN</c:v>
                </c:pt>
                <c:pt idx="114">
                  <c:v>G. WAKIL KEPALA BAGIAN</c:v>
                </c:pt>
                <c:pt idx="115">
                  <c:v>J. JUNIOR SECTION CHIEF</c:v>
                </c:pt>
                <c:pt idx="116">
                  <c:v>K. GROUP LEADER</c:v>
                </c:pt>
                <c:pt idx="117">
                  <c:v>L. JUNIOR GROUP LEADER</c:v>
                </c:pt>
                <c:pt idx="118">
                  <c:v>M. OPERATOR</c:v>
                </c:pt>
                <c:pt idx="119">
                  <c:v>N. OPERATOR KONTRAK</c:v>
                </c:pt>
                <c:pt idx="120">
                  <c:v>C.5. QUALITY CONTROL</c:v>
                </c:pt>
                <c:pt idx="121">
                  <c:v>D. MANAGER</c:v>
                </c:pt>
                <c:pt idx="122">
                  <c:v>H. STAF</c:v>
                </c:pt>
                <c:pt idx="123">
                  <c:v>K. GROUP LEADER</c:v>
                </c:pt>
                <c:pt idx="124">
                  <c:v>L. JUNIOR GROUP LEADER</c:v>
                </c:pt>
                <c:pt idx="125">
                  <c:v>M. OPERATOR</c:v>
                </c:pt>
                <c:pt idx="126">
                  <c:v>C.6. MSD</c:v>
                </c:pt>
                <c:pt idx="127">
                  <c:v>E. ASS MANAGER</c:v>
                </c:pt>
                <c:pt idx="128">
                  <c:v>H. STAF</c:v>
                </c:pt>
                <c:pt idx="129">
                  <c:v>L. JUNIOR GROUP LEADER</c:v>
                </c:pt>
              </c:strCache>
            </c:strRef>
          </c:cat>
          <c:val>
            <c:numRef>
              <c:f>'[1]STATISTIK DATA KARYAWAN'!$I$64:$I$193</c:f>
              <c:numCache>
                <c:formatCode>General</c:formatCode>
                <c:ptCount val="1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DA-4489-99FF-402625AE02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0192896"/>
        <c:axId val="210450624"/>
      </c:barChart>
      <c:catAx>
        <c:axId val="21019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450624"/>
        <c:crosses val="autoZero"/>
        <c:auto val="1"/>
        <c:lblAlgn val="ctr"/>
        <c:lblOffset val="100"/>
        <c:noMultiLvlLbl val="0"/>
      </c:catAx>
      <c:valAx>
        <c:axId val="210450624"/>
        <c:scaling>
          <c:orientation val="minMax"/>
          <c:max val="10"/>
        </c:scaling>
        <c:delete val="1"/>
        <c:axPos val="l"/>
        <c:numFmt formatCode="General" sourceLinked="1"/>
        <c:majorTickMark val="none"/>
        <c:minorTickMark val="none"/>
        <c:tickLblPos val="nextTo"/>
        <c:crossAx val="21019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3346463044275003"/>
          <c:y val="3.1130745374483123E-2"/>
          <c:w val="0.3270751089894407"/>
          <c:h val="4.0946059408587546E-2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Komposisi Karyawan Outsourcing</a:t>
            </a:r>
          </a:p>
        </c:rich>
      </c:tx>
      <c:layout>
        <c:manualLayout>
          <c:xMode val="edge"/>
          <c:yMode val="edge"/>
          <c:x val="0.36919192355034919"/>
          <c:y val="7.46843846441881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154190701431112E-2"/>
          <c:y val="0.21042345126650622"/>
          <c:w val="0.43956251746071839"/>
          <c:h val="0.69834483940326886"/>
        </c:manualLayout>
      </c:layout>
      <c:pieChart>
        <c:varyColors val="1"/>
        <c:ser>
          <c:idx val="0"/>
          <c:order val="0"/>
          <c:tx>
            <c:strRef>
              <c:f>'DATA OUTSOURCE'!$D$3:$D$10</c:f>
              <c:strCache>
                <c:ptCount val="8"/>
                <c:pt idx="0">
                  <c:v>OB</c:v>
                </c:pt>
                <c:pt idx="1">
                  <c:v>PU</c:v>
                </c:pt>
                <c:pt idx="2">
                  <c:v>PPIC</c:v>
                </c:pt>
                <c:pt idx="3">
                  <c:v>SIPIL</c:v>
                </c:pt>
                <c:pt idx="4">
                  <c:v>KERNET</c:v>
                </c:pt>
                <c:pt idx="5">
                  <c:v>22</c:v>
                </c:pt>
                <c:pt idx="6">
                  <c:v>SECURITY</c:v>
                </c:pt>
                <c:pt idx="7">
                  <c:v>RECEPTIONIST</c:v>
                </c:pt>
              </c:strCache>
            </c:strRef>
          </c:tx>
          <c:dLbls>
            <c:dLbl>
              <c:idx val="2"/>
              <c:layout>
                <c:manualLayout>
                  <c:x val="3.1324920180815632E-2"/>
                  <c:y val="1.67154914630304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01-4CBE-A0BE-B9A6C04BFA3A}"/>
                </c:ext>
              </c:extLst>
            </c:dLbl>
            <c:dLbl>
              <c:idx val="4"/>
              <c:layout>
                <c:manualLayout>
                  <c:x val="-0.15059733154254162"/>
                  <c:y val="-3.15599739449672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01-4CBE-A0BE-B9A6C04BFA3A}"/>
                </c:ext>
              </c:extLst>
            </c:dLbl>
            <c:dLbl>
              <c:idx val="6"/>
              <c:layout>
                <c:manualLayout>
                  <c:x val="0.13948719236131105"/>
                  <c:y val="1.70232229187119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01-4CBE-A0BE-B9A6C04BFA3A}"/>
                </c:ext>
              </c:extLst>
            </c:dLbl>
            <c:dLbl>
              <c:idx val="7"/>
              <c:layout>
                <c:manualLayout>
                  <c:x val="-0.11615270317235298"/>
                  <c:y val="5.04453612984206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38-44DC-875E-CE9369E1BE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'DATA OUTSOURCE'!$D$3:$D$10</c:f>
              <c:strCache>
                <c:ptCount val="8"/>
                <c:pt idx="0">
                  <c:v>OB</c:v>
                </c:pt>
                <c:pt idx="1">
                  <c:v>PU</c:v>
                </c:pt>
                <c:pt idx="2">
                  <c:v>PPIC</c:v>
                </c:pt>
                <c:pt idx="3">
                  <c:v>SIPIL</c:v>
                </c:pt>
                <c:pt idx="4">
                  <c:v>KERNET</c:v>
                </c:pt>
                <c:pt idx="5">
                  <c:v>22</c:v>
                </c:pt>
                <c:pt idx="6">
                  <c:v>SECURITY</c:v>
                </c:pt>
                <c:pt idx="7">
                  <c:v>RECEPTIONIST</c:v>
                </c:pt>
              </c:strCache>
            </c:strRef>
          </c:cat>
          <c:val>
            <c:numRef>
              <c:f>'DATA OUTSOURCE'!$G$3:$G$10</c:f>
              <c:numCache>
                <c:formatCode>General</c:formatCode>
                <c:ptCount val="8"/>
                <c:pt idx="0">
                  <c:v>7</c:v>
                </c:pt>
                <c:pt idx="1">
                  <c:v>5</c:v>
                </c:pt>
                <c:pt idx="3">
                  <c:v>6</c:v>
                </c:pt>
                <c:pt idx="4">
                  <c:v>4</c:v>
                </c:pt>
                <c:pt idx="6">
                  <c:v>17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01-4CBE-A0BE-B9A6C04BFA3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CHART KETERCAPAIAN KMS INDIVIDU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2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D58-4D46-B842-C4711B7693B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D58-4D46-B842-C4711B7693B9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Sheet3!$H$2:$I$2</c:f>
              <c:strCache>
                <c:ptCount val="2"/>
                <c:pt idx="0">
                  <c:v>Karyawan Achieve</c:v>
                </c:pt>
                <c:pt idx="1">
                  <c:v>Karyawan Belum Achieve</c:v>
                </c:pt>
              </c:strCache>
            </c:strRef>
          </c:cat>
          <c:val>
            <c:numRef>
              <c:f>Sheet3!$H$3:$I$3</c:f>
              <c:numCache>
                <c:formatCode>General</c:formatCode>
                <c:ptCount val="2"/>
                <c:pt idx="0">
                  <c:v>73</c:v>
                </c:pt>
                <c:pt idx="1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58-4D46-B842-C4711B769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normalizeH="0" baseline="0">
                <a:solidFill>
                  <a:srgbClr val="FFC000"/>
                </a:solidFill>
                <a:latin typeface="+mj-lt"/>
                <a:ea typeface="+mj-ea"/>
                <a:cs typeface="+mj-cs"/>
              </a:defRPr>
            </a:pPr>
            <a:r>
              <a:rPr lang="en-US" b="1">
                <a:solidFill>
                  <a:schemeClr val="tx1"/>
                </a:solidFill>
              </a:rPr>
              <a:t>TOP 20 POINT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rgbClr val="FFC000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Sheet3!$D$1</c:f>
              <c:strCache>
                <c:ptCount val="1"/>
                <c:pt idx="0">
                  <c:v>POIN Mei</c:v>
                </c:pt>
              </c:strCache>
            </c:strRef>
          </c:tx>
          <c:spPr>
            <a:solidFill>
              <a:srgbClr val="66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Sheet3!$A$2:$C$21</c15:sqref>
                  </c15:fullRef>
                  <c15:levelRef>
                    <c15:sqref>Sheet3!$B$2:$B$21</c15:sqref>
                  </c15:levelRef>
                </c:ext>
              </c:extLst>
              <c:f>Sheet3!$B$2:$B$21</c:f>
              <c:strCache>
                <c:ptCount val="20"/>
                <c:pt idx="0">
                  <c:v>AHMAD ZAIRIN</c:v>
                </c:pt>
                <c:pt idx="1">
                  <c:v>DEDE AGUNG SETIABUDI</c:v>
                </c:pt>
                <c:pt idx="2">
                  <c:v>RIDWAN</c:v>
                </c:pt>
                <c:pt idx="3">
                  <c:v>KUSWANTO</c:v>
                </c:pt>
                <c:pt idx="4">
                  <c:v>PURNA AGUNG NUGRAHA</c:v>
                </c:pt>
                <c:pt idx="5">
                  <c:v>EMAN SULAEMAN</c:v>
                </c:pt>
                <c:pt idx="6">
                  <c:v>MUHAMAD ARIFIN</c:v>
                </c:pt>
                <c:pt idx="7">
                  <c:v>YUDI YUSUF</c:v>
                </c:pt>
                <c:pt idx="8">
                  <c:v>KARNIATIKA</c:v>
                </c:pt>
                <c:pt idx="9">
                  <c:v>GUNAWAN INDRIANTO</c:v>
                </c:pt>
                <c:pt idx="10">
                  <c:v>DENI BERIANSAH</c:v>
                </c:pt>
                <c:pt idx="11">
                  <c:v>YUSUF FIRMANSYAH</c:v>
                </c:pt>
                <c:pt idx="12">
                  <c:v>ADHI PRASETIA UTAMA</c:v>
                </c:pt>
                <c:pt idx="13">
                  <c:v>RIZKI RAMDANI</c:v>
                </c:pt>
                <c:pt idx="14">
                  <c:v>MOHAMAD ALIP</c:v>
                </c:pt>
                <c:pt idx="15">
                  <c:v>IWAN SYAHRONI</c:v>
                </c:pt>
                <c:pt idx="16">
                  <c:v>EKO SETIAWAN PRAMONO</c:v>
                </c:pt>
                <c:pt idx="17">
                  <c:v>TRYO PERMADI</c:v>
                </c:pt>
                <c:pt idx="18">
                  <c:v>RIFA HENDAYANI</c:v>
                </c:pt>
                <c:pt idx="19">
                  <c:v>RIFA AINAN LATIFAH</c:v>
                </c:pt>
              </c:strCache>
            </c:strRef>
          </c:cat>
          <c:val>
            <c:numRef>
              <c:f>Sheet3!$D$2:$D$21</c:f>
              <c:numCache>
                <c:formatCode>General</c:formatCode>
                <c:ptCount val="20"/>
                <c:pt idx="0">
                  <c:v>341278</c:v>
                </c:pt>
                <c:pt idx="1">
                  <c:v>70135</c:v>
                </c:pt>
                <c:pt idx="2">
                  <c:v>46235</c:v>
                </c:pt>
                <c:pt idx="3">
                  <c:v>40230</c:v>
                </c:pt>
                <c:pt idx="4">
                  <c:v>23742</c:v>
                </c:pt>
                <c:pt idx="5">
                  <c:v>20000</c:v>
                </c:pt>
                <c:pt idx="6">
                  <c:v>17280</c:v>
                </c:pt>
                <c:pt idx="7">
                  <c:v>17210</c:v>
                </c:pt>
                <c:pt idx="8">
                  <c:v>12415</c:v>
                </c:pt>
                <c:pt idx="9">
                  <c:v>11165</c:v>
                </c:pt>
                <c:pt idx="10">
                  <c:v>10870</c:v>
                </c:pt>
                <c:pt idx="11">
                  <c:v>10837</c:v>
                </c:pt>
                <c:pt idx="12">
                  <c:v>7592</c:v>
                </c:pt>
                <c:pt idx="13">
                  <c:v>7383</c:v>
                </c:pt>
                <c:pt idx="14">
                  <c:v>5755</c:v>
                </c:pt>
                <c:pt idx="15">
                  <c:v>5725</c:v>
                </c:pt>
                <c:pt idx="16">
                  <c:v>5715</c:v>
                </c:pt>
                <c:pt idx="17">
                  <c:v>5660</c:v>
                </c:pt>
                <c:pt idx="18">
                  <c:v>5405</c:v>
                </c:pt>
                <c:pt idx="19">
                  <c:v>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C-40F7-833E-2378467F9D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395784856"/>
        <c:axId val="395785216"/>
      </c:barChart>
      <c:catAx>
        <c:axId val="39578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785216"/>
        <c:crosses val="autoZero"/>
        <c:auto val="1"/>
        <c:lblAlgn val="ctr"/>
        <c:lblOffset val="100"/>
        <c:noMultiLvlLbl val="0"/>
      </c:catAx>
      <c:valAx>
        <c:axId val="39578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784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[4. Laporan Bulanan HCGA - Mei 2025.xlsx]Sheet5!PivotTable5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PERFORMA</a:t>
            </a:r>
            <a:r>
              <a:rPr lang="en-US" baseline="0"/>
              <a:t> AKSES RATA-RATA KMS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34925" cap="rnd">
            <a:solidFill>
              <a:schemeClr val="accent2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marker>
          <c:symbol val="circle"/>
          <c:size val="6"/>
          <c:spPr>
            <a:solidFill>
              <a:srgbClr val="FFC000"/>
            </a:solidFill>
            <a:ln w="9525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Sheet5!$B$1</c:f>
              <c:strCache>
                <c:ptCount val="1"/>
                <c:pt idx="0">
                  <c:v>Total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FFC000"/>
              </a:soli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Sheet5!$A$2:$A$19</c:f>
              <c:strCache>
                <c:ptCount val="17"/>
                <c:pt idx="0">
                  <c:v>A.1 CORPORATE SECRETARY</c:v>
                </c:pt>
                <c:pt idx="1">
                  <c:v>A.2 CORPORATE MANAGEMENT SYSTEM</c:v>
                </c:pt>
                <c:pt idx="2">
                  <c:v>A.3 R and D</c:v>
                </c:pt>
                <c:pt idx="3">
                  <c:v>B.1 FINANCE ACCOUNTING CONTROLLER</c:v>
                </c:pt>
                <c:pt idx="4">
                  <c:v>B.2 PURCHASING</c:v>
                </c:pt>
                <c:pt idx="5">
                  <c:v>B.3 INFORMATION TECHNOLOGY</c:v>
                </c:pt>
                <c:pt idx="6">
                  <c:v>B.4 HC GA</c:v>
                </c:pt>
                <c:pt idx="7">
                  <c:v>C.1 SALES MARKETING ADM</c:v>
                </c:pt>
                <c:pt idx="8">
                  <c:v>C.2 SALES DISTRIBUTION</c:v>
                </c:pt>
                <c:pt idx="9">
                  <c:v>C.3 MARKETING</c:v>
                </c:pt>
                <c:pt idx="10">
                  <c:v>C.4 GLOBAL SOURCING NSB</c:v>
                </c:pt>
                <c:pt idx="11">
                  <c:v>C.5 BUSINESS DEVELOPMENT</c:v>
                </c:pt>
                <c:pt idx="12">
                  <c:v>D.1 PRODUKSI</c:v>
                </c:pt>
                <c:pt idx="13">
                  <c:v>D.2 ENGINEERING</c:v>
                </c:pt>
                <c:pt idx="14">
                  <c:v>D.3 SCM</c:v>
                </c:pt>
                <c:pt idx="15">
                  <c:v>D.4 QUALITY CONTROL</c:v>
                </c:pt>
                <c:pt idx="16">
                  <c:v>D.5 MSD</c:v>
                </c:pt>
              </c:strCache>
            </c:strRef>
          </c:cat>
          <c:val>
            <c:numRef>
              <c:f>Sheet5!$B$2:$B$19</c:f>
              <c:numCache>
                <c:formatCode>0</c:formatCode>
                <c:ptCount val="17"/>
                <c:pt idx="0">
                  <c:v>6</c:v>
                </c:pt>
                <c:pt idx="1">
                  <c:v>226.66666666666666</c:v>
                </c:pt>
                <c:pt idx="2">
                  <c:v>277.83333333333331</c:v>
                </c:pt>
                <c:pt idx="3">
                  <c:v>71.692307692307693</c:v>
                </c:pt>
                <c:pt idx="4">
                  <c:v>61.4</c:v>
                </c:pt>
                <c:pt idx="5">
                  <c:v>52.25</c:v>
                </c:pt>
                <c:pt idx="6">
                  <c:v>53.857142857142854</c:v>
                </c:pt>
                <c:pt idx="7">
                  <c:v>148.42857142857142</c:v>
                </c:pt>
                <c:pt idx="8">
                  <c:v>7.5</c:v>
                </c:pt>
                <c:pt idx="9">
                  <c:v>4.25</c:v>
                </c:pt>
                <c:pt idx="10">
                  <c:v>37</c:v>
                </c:pt>
                <c:pt idx="11">
                  <c:v>133.66666666666666</c:v>
                </c:pt>
                <c:pt idx="12">
                  <c:v>124.48971193415638</c:v>
                </c:pt>
                <c:pt idx="13">
                  <c:v>40.739130434782609</c:v>
                </c:pt>
                <c:pt idx="14">
                  <c:v>154.61702127659575</c:v>
                </c:pt>
                <c:pt idx="15">
                  <c:v>110.27272727272727</c:v>
                </c:pt>
                <c:pt idx="1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7-4AEB-A8B3-A27B90676A1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33812896"/>
        <c:axId val="533813256"/>
      </c:lineChart>
      <c:catAx>
        <c:axId val="53381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813256"/>
        <c:crosses val="autoZero"/>
        <c:auto val="1"/>
        <c:lblAlgn val="ctr"/>
        <c:lblOffset val="100"/>
        <c:noMultiLvlLbl val="0"/>
      </c:catAx>
      <c:valAx>
        <c:axId val="533813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81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[4. Laporan Bulanan HCGA - Mei 2025.xlsx]Sheet5!PivotTable6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PERFORMA POINT RATA-RATA KMS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34925" cap="rnd">
            <a:solidFill>
              <a:srgbClr val="FFC000"/>
            </a:solidFill>
            <a:round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marker>
          <c:symbol val="circle"/>
          <c:size val="6"/>
          <c:spPr>
            <a:solidFill>
              <a:srgbClr val="FF0000"/>
            </a:solidFill>
            <a:ln w="9525">
              <a:solidFill>
                <a:srgbClr val="FFC00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Sheet5!$F$1</c:f>
              <c:strCache>
                <c:ptCount val="1"/>
                <c:pt idx="0">
                  <c:v>Total</c:v>
                </c:pt>
              </c:strCache>
            </c:strRef>
          </c:tx>
          <c:spPr>
            <a:ln w="34925" cap="rnd">
              <a:solidFill>
                <a:srgbClr val="FFC00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C000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Sheet5!$E$2:$E$19</c:f>
              <c:strCache>
                <c:ptCount val="17"/>
                <c:pt idx="0">
                  <c:v>A.1 CORPORATE SECRETARY</c:v>
                </c:pt>
                <c:pt idx="1">
                  <c:v>A.2 CORPORATE MANAGEMENT SYSTEM</c:v>
                </c:pt>
                <c:pt idx="2">
                  <c:v>A.3 R and D</c:v>
                </c:pt>
                <c:pt idx="3">
                  <c:v>B.1 FINANCE ACCOUNTING CONTROLLER</c:v>
                </c:pt>
                <c:pt idx="4">
                  <c:v>B.2 PURCHASING</c:v>
                </c:pt>
                <c:pt idx="5">
                  <c:v>B.3 INFORMATION TECHNOLOGY</c:v>
                </c:pt>
                <c:pt idx="6">
                  <c:v>B.4 HC GA</c:v>
                </c:pt>
                <c:pt idx="7">
                  <c:v>C.1 SALES MARKETING ADM</c:v>
                </c:pt>
                <c:pt idx="8">
                  <c:v>C.2 SALES DISTRIBUTION</c:v>
                </c:pt>
                <c:pt idx="9">
                  <c:v>C.3 MARKETING</c:v>
                </c:pt>
                <c:pt idx="10">
                  <c:v>C.4 GLOBAL SOURCING NSB</c:v>
                </c:pt>
                <c:pt idx="11">
                  <c:v>C.5 BUSINESS DEVELOPMENT</c:v>
                </c:pt>
                <c:pt idx="12">
                  <c:v>D.1 PRODUKSI</c:v>
                </c:pt>
                <c:pt idx="13">
                  <c:v>D.2 ENGINEERING</c:v>
                </c:pt>
                <c:pt idx="14">
                  <c:v>D.3 SCM</c:v>
                </c:pt>
                <c:pt idx="15">
                  <c:v>D.4 QUALITY CONTROL</c:v>
                </c:pt>
                <c:pt idx="16">
                  <c:v>D.5 MSD</c:v>
                </c:pt>
              </c:strCache>
            </c:strRef>
          </c:cat>
          <c:val>
            <c:numRef>
              <c:f>Sheet5!$F$2:$F$19</c:f>
              <c:numCache>
                <c:formatCode>0</c:formatCode>
                <c:ptCount val="17"/>
                <c:pt idx="0">
                  <c:v>380</c:v>
                </c:pt>
                <c:pt idx="1">
                  <c:v>2883.3333333333335</c:v>
                </c:pt>
                <c:pt idx="2">
                  <c:v>4096.166666666667</c:v>
                </c:pt>
                <c:pt idx="3">
                  <c:v>1463.4615384615386</c:v>
                </c:pt>
                <c:pt idx="4">
                  <c:v>1197</c:v>
                </c:pt>
                <c:pt idx="5">
                  <c:v>1235.5</c:v>
                </c:pt>
                <c:pt idx="6">
                  <c:v>1122.952380952381</c:v>
                </c:pt>
                <c:pt idx="7">
                  <c:v>1914</c:v>
                </c:pt>
                <c:pt idx="8">
                  <c:v>303.29166666666669</c:v>
                </c:pt>
                <c:pt idx="9">
                  <c:v>215</c:v>
                </c:pt>
                <c:pt idx="10">
                  <c:v>747.5</c:v>
                </c:pt>
                <c:pt idx="11">
                  <c:v>2070</c:v>
                </c:pt>
                <c:pt idx="12">
                  <c:v>2621.5185185185187</c:v>
                </c:pt>
                <c:pt idx="13">
                  <c:v>1011.695652173913</c:v>
                </c:pt>
                <c:pt idx="14">
                  <c:v>3219.6808510638298</c:v>
                </c:pt>
                <c:pt idx="15">
                  <c:v>1675.6818181818182</c:v>
                </c:pt>
                <c:pt idx="16">
                  <c:v>4162.8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8-46D8-B142-3347D049B34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837800"/>
        <c:axId val="641834200"/>
      </c:lineChart>
      <c:catAx>
        <c:axId val="641837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834200"/>
        <c:crosses val="autoZero"/>
        <c:auto val="1"/>
        <c:lblAlgn val="ctr"/>
        <c:lblOffset val="100"/>
        <c:noMultiLvlLbl val="0"/>
      </c:catAx>
      <c:valAx>
        <c:axId val="641834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837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183695</xdr:colOff>
      <xdr:row>12</xdr:row>
      <xdr:rowOff>215446</xdr:rowOff>
    </xdr:from>
    <xdr:to>
      <xdr:col>18</xdr:col>
      <xdr:colOff>5895</xdr:colOff>
      <xdr:row>27</xdr:row>
      <xdr:rowOff>79375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CB8FDB-38FF-4089-9AC3-C43025A13D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158748</xdr:colOff>
      <xdr:row>29</xdr:row>
      <xdr:rowOff>0</xdr:rowOff>
    </xdr:from>
    <xdr:to>
      <xdr:col>25</xdr:col>
      <xdr:colOff>263072</xdr:colOff>
      <xdr:row>48</xdr:row>
      <xdr:rowOff>131670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C802CE-0347-46E6-B874-BC100EF95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125487</xdr:colOff>
      <xdr:row>0</xdr:row>
      <xdr:rowOff>174626</xdr:rowOff>
    </xdr:from>
    <xdr:to>
      <xdr:col>20</xdr:col>
      <xdr:colOff>1031875</xdr:colOff>
      <xdr:row>12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1EFF3BA-B0A2-487B-B46A-6D2069E93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191700</xdr:colOff>
      <xdr:row>56</xdr:row>
      <xdr:rowOff>986</xdr:rowOff>
    </xdr:from>
    <xdr:to>
      <xdr:col>27</xdr:col>
      <xdr:colOff>247729</xdr:colOff>
      <xdr:row>80</xdr:row>
      <xdr:rowOff>89382</xdr:rowOff>
    </xdr:to>
    <xdr:graphicFrame macro="">
      <xdr:nvGraphicFramePr>
        <xdr:cNvPr id="5" name="Chart 4" title="Komposisi">
          <a:extLst>
            <a:ext uri="{FF2B5EF4-FFF2-40B4-BE49-F238E27FC236}">
              <a16:creationId xmlns:a16="http://schemas.microsoft.com/office/drawing/2014/main" id="{715D2A76-501D-45A9-83A8-60B986CD7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33617</xdr:colOff>
      <xdr:row>1</xdr:row>
      <xdr:rowOff>9525</xdr:rowOff>
    </xdr:from>
    <xdr:to>
      <xdr:col>16</xdr:col>
      <xdr:colOff>291352</xdr:colOff>
      <xdr:row>9</xdr:row>
      <xdr:rowOff>33618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176893</xdr:colOff>
      <xdr:row>11</xdr:row>
      <xdr:rowOff>13607</xdr:rowOff>
    </xdr:from>
    <xdr:to>
      <xdr:col>24</xdr:col>
      <xdr:colOff>136072</xdr:colOff>
      <xdr:row>25</xdr:row>
      <xdr:rowOff>176892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AA8D78-F5DA-4132-9688-DBC7158BC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598713</xdr:colOff>
      <xdr:row>126</xdr:row>
      <xdr:rowOff>13606</xdr:rowOff>
    </xdr:from>
    <xdr:to>
      <xdr:col>27</xdr:col>
      <xdr:colOff>13606</xdr:colOff>
      <xdr:row>146</xdr:row>
      <xdr:rowOff>27213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0E6D92-2AB2-4C54-AF11-96A0C7730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27213</xdr:colOff>
      <xdr:row>49</xdr:row>
      <xdr:rowOff>13607</xdr:rowOff>
    </xdr:from>
    <xdr:to>
      <xdr:col>27</xdr:col>
      <xdr:colOff>-1</xdr:colOff>
      <xdr:row>69</xdr:row>
      <xdr:rowOff>163286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670F5DB-2EF0-4F60-AF4D-293993D0E7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71</xdr:row>
      <xdr:rowOff>190499</xdr:rowOff>
    </xdr:from>
    <xdr:to>
      <xdr:col>27</xdr:col>
      <xdr:colOff>13607</xdr:colOff>
      <xdr:row>96</xdr:row>
      <xdr:rowOff>136070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8623A18-E62B-47A6-AB24-4BEEF2AA9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612320</xdr:colOff>
      <xdr:row>100</xdr:row>
      <xdr:rowOff>0</xdr:rowOff>
    </xdr:from>
    <xdr:to>
      <xdr:col>27</xdr:col>
      <xdr:colOff>-1</xdr:colOff>
      <xdr:row>124</xdr:row>
      <xdr:rowOff>163286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C2501FB-D8EA-48E6-8A00-AEEDD21F9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612320</xdr:colOff>
      <xdr:row>28</xdr:row>
      <xdr:rowOff>0</xdr:rowOff>
    </xdr:from>
    <xdr:to>
      <xdr:col>27</xdr:col>
      <xdr:colOff>-1</xdr:colOff>
      <xdr:row>47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4E1EB98-A57E-4372-82F2-1335E4532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</xdr:row>
      <xdr:rowOff>52387</xdr:rowOff>
    </xdr:from>
    <xdr:to>
      <xdr:col>12</xdr:col>
      <xdr:colOff>95250</xdr:colOff>
      <xdr:row>17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87DD84-4CD9-ABE8-D896-6BC57F5B7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11908</xdr:colOff>
      <xdr:row>7</xdr:row>
      <xdr:rowOff>214312</xdr:rowOff>
    </xdr:from>
    <xdr:to>
      <xdr:col>11</xdr:col>
      <xdr:colOff>523876</xdr:colOff>
      <xdr:row>22</xdr:row>
      <xdr:rowOff>11906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35718</xdr:colOff>
      <xdr:row>3</xdr:row>
      <xdr:rowOff>0</xdr:rowOff>
    </xdr:from>
    <xdr:to>
      <xdr:col>11</xdr:col>
      <xdr:colOff>607216</xdr:colOff>
      <xdr:row>3</xdr:row>
      <xdr:rowOff>2529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70BD53E-5A78-471C-87AF-CC587FEB0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6543" y="762000"/>
          <a:ext cx="571498" cy="2529"/>
        </a:xfrm>
        <a:prstGeom prst="rect">
          <a:avLst/>
        </a:prstGeom>
      </xdr:spPr>
    </xdr:pic>
    <xdr:clientData/>
  </xdr:twoCellAnchor>
  <xdr:twoCellAnchor editAs="oneCell">
    <xdr:from>
      <xdr:col>11</xdr:col>
      <xdr:colOff>218173</xdr:colOff>
      <xdr:row>3</xdr:row>
      <xdr:rowOff>71433</xdr:rowOff>
    </xdr:from>
    <xdr:to>
      <xdr:col>11</xdr:col>
      <xdr:colOff>1534584</xdr:colOff>
      <xdr:row>4</xdr:row>
      <xdr:rowOff>367832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EDD90F3-2034-4BCF-AA65-63D09237F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76090" y="833433"/>
          <a:ext cx="1316411" cy="783232"/>
        </a:xfrm>
        <a:prstGeom prst="rect">
          <a:avLst/>
        </a:prstGeom>
      </xdr:spPr>
    </xdr:pic>
    <xdr:clientData/>
  </xdr:twoCellAnchor>
  <xdr:twoCellAnchor editAs="oneCell">
    <xdr:from>
      <xdr:col>11</xdr:col>
      <xdr:colOff>333375</xdr:colOff>
      <xdr:row>5</xdr:row>
      <xdr:rowOff>44649</xdr:rowOff>
    </xdr:from>
    <xdr:to>
      <xdr:col>11</xdr:col>
      <xdr:colOff>1482461</xdr:colOff>
      <xdr:row>9</xdr:row>
      <xdr:rowOff>138113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FC2A4AC-37D7-4F16-91DE-27F5A4FD6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292" y="1536899"/>
          <a:ext cx="1149086" cy="855464"/>
        </a:xfrm>
        <a:prstGeom prst="rect">
          <a:avLst/>
        </a:prstGeom>
      </xdr:spPr>
    </xdr:pic>
    <xdr:clientData/>
  </xdr:twoCellAnchor>
  <xdr:twoCellAnchor editAs="oneCell">
    <xdr:from>
      <xdr:col>11</xdr:col>
      <xdr:colOff>218917</xdr:colOff>
      <xdr:row>11</xdr:row>
      <xdr:rowOff>21658</xdr:rowOff>
    </xdr:from>
    <xdr:to>
      <xdr:col>11</xdr:col>
      <xdr:colOff>1682749</xdr:colOff>
      <xdr:row>15</xdr:row>
      <xdr:rowOff>42332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5623209-E82D-4446-B31E-1385BD31A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76834" y="2656908"/>
          <a:ext cx="1463832" cy="899091"/>
        </a:xfrm>
        <a:prstGeom prst="rect">
          <a:avLst/>
        </a:prstGeom>
      </xdr:spPr>
    </xdr:pic>
    <xdr:clientData/>
  </xdr:twoCellAnchor>
  <xdr:twoCellAnchor editAs="oneCell">
    <xdr:from>
      <xdr:col>11</xdr:col>
      <xdr:colOff>338666</xdr:colOff>
      <xdr:row>17</xdr:row>
      <xdr:rowOff>63499</xdr:rowOff>
    </xdr:from>
    <xdr:to>
      <xdr:col>11</xdr:col>
      <xdr:colOff>1556790</xdr:colOff>
      <xdr:row>17</xdr:row>
      <xdr:rowOff>952499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6B20E8C-1BDC-48F2-8E00-38EE9413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6583" y="4159249"/>
          <a:ext cx="1218124" cy="889000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381000</xdr:colOff>
      <xdr:row>18</xdr:row>
      <xdr:rowOff>63500</xdr:rowOff>
    </xdr:from>
    <xdr:to>
      <xdr:col>11</xdr:col>
      <xdr:colOff>1381125</xdr:colOff>
      <xdr:row>18</xdr:row>
      <xdr:rowOff>1213204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D68A13-BE9F-4116-9A65-3588E72350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748" r="10301" b="27741"/>
        <a:stretch/>
      </xdr:blipFill>
      <xdr:spPr>
        <a:xfrm>
          <a:off x="15038917" y="5185833"/>
          <a:ext cx="1000125" cy="1149704"/>
        </a:xfrm>
        <a:prstGeom prst="rect">
          <a:avLst/>
        </a:prstGeom>
      </xdr:spPr>
    </xdr:pic>
    <xdr:clientData/>
  </xdr:twoCellAnchor>
  <xdr:twoCellAnchor editAs="oneCell">
    <xdr:from>
      <xdr:col>11</xdr:col>
      <xdr:colOff>435236</xdr:colOff>
      <xdr:row>19</xdr:row>
      <xdr:rowOff>73592</xdr:rowOff>
    </xdr:from>
    <xdr:to>
      <xdr:col>11</xdr:col>
      <xdr:colOff>1423455</xdr:colOff>
      <xdr:row>19</xdr:row>
      <xdr:rowOff>1255379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61FF03-F936-4064-986D-29B3E9E83B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54" t="25807" r="11878" b="20737"/>
        <a:stretch/>
      </xdr:blipFill>
      <xdr:spPr>
        <a:xfrm>
          <a:off x="15093153" y="6508259"/>
          <a:ext cx="988219" cy="1181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4.%20SCAN\KIKI\Report%20Bulanan\2%20%20Laporan%20Bulanan%20HCGA%20Juli%20KIK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ISTIK DATA KARYAWAN"/>
      <sheetName val="TURN OVER"/>
      <sheetName val="DATA SPM &amp; OUTSOURCE"/>
      <sheetName val="RECRUITMENT"/>
      <sheetName val="DEVELOPMENT"/>
      <sheetName val="PESERTA TRAINING"/>
      <sheetName val="TNA"/>
      <sheetName val="ABSENSI"/>
      <sheetName val="OVERTIME"/>
      <sheetName val="LEGAL"/>
      <sheetName val="KECELAKAAN KERJA"/>
      <sheetName val="SANKSI KERJA"/>
      <sheetName val="LB3"/>
      <sheetName val="IPAL"/>
      <sheetName val="BUILDING MAINTENANCE"/>
      <sheetName val="CSR"/>
      <sheetName val="AOC"/>
      <sheetName val="K3L"/>
      <sheetName val="Sheet1"/>
    </sheetNames>
    <sheetDataSet>
      <sheetData sheetId="0">
        <row r="63">
          <cell r="D63" t="str">
            <v>1. S2</v>
          </cell>
          <cell r="E63" t="str">
            <v>2. S1</v>
          </cell>
          <cell r="F63" t="str">
            <v>3. D3</v>
          </cell>
          <cell r="G63" t="str">
            <v>4. SLTA</v>
          </cell>
          <cell r="H63" t="str">
            <v>5. SLTP</v>
          </cell>
          <cell r="I63" t="str">
            <v>6. SD</v>
          </cell>
        </row>
        <row r="64">
          <cell r="C64" t="str">
            <v>A.0. UTAMA</v>
          </cell>
          <cell r="D64">
            <v>0</v>
          </cell>
          <cell r="E64">
            <v>1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C65" t="str">
            <v>A. PRES.DIREKTUR</v>
          </cell>
          <cell r="D65">
            <v>0</v>
          </cell>
          <cell r="E65">
            <v>1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C66" t="str">
            <v>A.0.0. ADMINISTRASI &amp; KEUANGAN</v>
          </cell>
          <cell r="D66">
            <v>0</v>
          </cell>
          <cell r="E66">
            <v>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C67" t="str">
            <v>B. DIREKTUR</v>
          </cell>
          <cell r="D67">
            <v>0</v>
          </cell>
          <cell r="E67">
            <v>1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C68" t="str">
            <v>A.0.1 CORPORATE SECRETARY</v>
          </cell>
          <cell r="D68">
            <v>0</v>
          </cell>
          <cell r="E68">
            <v>2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C69" t="str">
            <v>H. STAF</v>
          </cell>
          <cell r="D69">
            <v>0</v>
          </cell>
          <cell r="E69">
            <v>2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C70" t="str">
            <v>A.0.2. CORPORATE MANAGEMENT SYSTEM</v>
          </cell>
          <cell r="D70">
            <v>0</v>
          </cell>
          <cell r="E70">
            <v>2</v>
          </cell>
          <cell r="F70">
            <v>1</v>
          </cell>
          <cell r="G70">
            <v>0</v>
          </cell>
          <cell r="H70">
            <v>0</v>
          </cell>
          <cell r="I70">
            <v>0</v>
          </cell>
        </row>
        <row r="71">
          <cell r="C71" t="str">
            <v>D. MANAGER</v>
          </cell>
          <cell r="D71">
            <v>0</v>
          </cell>
          <cell r="E71">
            <v>1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C72" t="str">
            <v>F. KEPALA BAGIAN</v>
          </cell>
          <cell r="D72">
            <v>0</v>
          </cell>
          <cell r="E72">
            <v>1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C73" t="str">
            <v>H. STAF</v>
          </cell>
          <cell r="D73">
            <v>0</v>
          </cell>
          <cell r="E73">
            <v>0</v>
          </cell>
          <cell r="F73">
            <v>1</v>
          </cell>
          <cell r="G73">
            <v>0</v>
          </cell>
          <cell r="H73">
            <v>0</v>
          </cell>
          <cell r="I73">
            <v>0</v>
          </cell>
        </row>
        <row r="74">
          <cell r="C74" t="str">
            <v>A.0.3. R&amp;D</v>
          </cell>
          <cell r="D74">
            <v>0</v>
          </cell>
          <cell r="E74">
            <v>3</v>
          </cell>
          <cell r="F74">
            <v>3</v>
          </cell>
          <cell r="G74">
            <v>6</v>
          </cell>
          <cell r="H74">
            <v>0</v>
          </cell>
          <cell r="I74">
            <v>0</v>
          </cell>
        </row>
        <row r="75">
          <cell r="C75" t="str">
            <v>D. MANAGER</v>
          </cell>
          <cell r="D75">
            <v>0</v>
          </cell>
          <cell r="E75">
            <v>1</v>
          </cell>
          <cell r="F75">
            <v>1</v>
          </cell>
          <cell r="G75">
            <v>0</v>
          </cell>
          <cell r="H75">
            <v>0</v>
          </cell>
          <cell r="I75">
            <v>0</v>
          </cell>
        </row>
        <row r="76">
          <cell r="C76" t="str">
            <v>F. KEPALA BAGIAN</v>
          </cell>
          <cell r="D76">
            <v>0</v>
          </cell>
          <cell r="E76">
            <v>0</v>
          </cell>
          <cell r="F76">
            <v>0</v>
          </cell>
          <cell r="G76">
            <v>1</v>
          </cell>
          <cell r="H76">
            <v>0</v>
          </cell>
          <cell r="I76">
            <v>0</v>
          </cell>
        </row>
        <row r="77">
          <cell r="C77" t="str">
            <v>G. WAKIL KEPALA BAGIAN</v>
          </cell>
          <cell r="D77">
            <v>0</v>
          </cell>
          <cell r="E77">
            <v>0</v>
          </cell>
          <cell r="F77">
            <v>0</v>
          </cell>
          <cell r="G77">
            <v>1</v>
          </cell>
          <cell r="H77">
            <v>0</v>
          </cell>
          <cell r="I77">
            <v>0</v>
          </cell>
        </row>
        <row r="78">
          <cell r="C78" t="str">
            <v>H. STAF</v>
          </cell>
          <cell r="D78">
            <v>0</v>
          </cell>
          <cell r="E78">
            <v>2</v>
          </cell>
          <cell r="F78">
            <v>1</v>
          </cell>
          <cell r="G78">
            <v>2</v>
          </cell>
          <cell r="H78">
            <v>0</v>
          </cell>
          <cell r="I78">
            <v>0</v>
          </cell>
        </row>
        <row r="79">
          <cell r="C79" t="str">
            <v>J. JUNIOR SECTION CHIEF</v>
          </cell>
          <cell r="D79">
            <v>0</v>
          </cell>
          <cell r="E79">
            <v>0</v>
          </cell>
          <cell r="F79">
            <v>1</v>
          </cell>
          <cell r="G79">
            <v>0</v>
          </cell>
          <cell r="H79">
            <v>0</v>
          </cell>
          <cell r="I79">
            <v>0</v>
          </cell>
        </row>
        <row r="80">
          <cell r="C80" t="str">
            <v>L. JUNIOR GROUP LEADER</v>
          </cell>
          <cell r="D80">
            <v>0</v>
          </cell>
          <cell r="E80">
            <v>0</v>
          </cell>
          <cell r="F80">
            <v>0</v>
          </cell>
          <cell r="G80">
            <v>1</v>
          </cell>
          <cell r="H80">
            <v>0</v>
          </cell>
          <cell r="I80">
            <v>0</v>
          </cell>
        </row>
        <row r="81">
          <cell r="C81" t="str">
            <v>N. OPERATOR</v>
          </cell>
          <cell r="D81">
            <v>0</v>
          </cell>
          <cell r="E81">
            <v>0</v>
          </cell>
          <cell r="F81">
            <v>0</v>
          </cell>
          <cell r="G81">
            <v>1</v>
          </cell>
          <cell r="H81">
            <v>0</v>
          </cell>
          <cell r="I81">
            <v>0</v>
          </cell>
        </row>
        <row r="82">
          <cell r="C82" t="str">
            <v>A.1. FINANCE ACCOUNTING &amp; CONTROLLER (FIACO)</v>
          </cell>
          <cell r="D82">
            <v>2</v>
          </cell>
          <cell r="E82">
            <v>7</v>
          </cell>
          <cell r="F82">
            <v>2</v>
          </cell>
          <cell r="G82">
            <v>1</v>
          </cell>
          <cell r="H82">
            <v>0</v>
          </cell>
          <cell r="I82">
            <v>0</v>
          </cell>
        </row>
        <row r="83">
          <cell r="C83" t="str">
            <v>D. MANAGER</v>
          </cell>
          <cell r="D83">
            <v>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C84" t="str">
            <v>E. ASS MANAGER</v>
          </cell>
          <cell r="D84">
            <v>0</v>
          </cell>
          <cell r="E84">
            <v>1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C85" t="str">
            <v>F. KEPALA BAGIAN</v>
          </cell>
          <cell r="D85">
            <v>1</v>
          </cell>
          <cell r="E85">
            <v>1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C86" t="str">
            <v>H. STAF</v>
          </cell>
          <cell r="D86">
            <v>0</v>
          </cell>
          <cell r="E86">
            <v>5</v>
          </cell>
          <cell r="F86">
            <v>2</v>
          </cell>
          <cell r="G86">
            <v>0</v>
          </cell>
          <cell r="H86">
            <v>0</v>
          </cell>
          <cell r="I86">
            <v>0</v>
          </cell>
        </row>
        <row r="87">
          <cell r="C87" t="str">
            <v>N. OPERATOR</v>
          </cell>
          <cell r="D87">
            <v>0</v>
          </cell>
          <cell r="E87">
            <v>0</v>
          </cell>
          <cell r="F87">
            <v>0</v>
          </cell>
          <cell r="G87">
            <v>1</v>
          </cell>
          <cell r="H87">
            <v>0</v>
          </cell>
          <cell r="I87">
            <v>0</v>
          </cell>
        </row>
        <row r="88">
          <cell r="C88" t="str">
            <v>A.2. PURCHASING</v>
          </cell>
          <cell r="D88">
            <v>0</v>
          </cell>
          <cell r="E88">
            <v>1</v>
          </cell>
          <cell r="F88">
            <v>3</v>
          </cell>
          <cell r="G88">
            <v>0</v>
          </cell>
          <cell r="H88">
            <v>0</v>
          </cell>
          <cell r="I88">
            <v>0</v>
          </cell>
        </row>
        <row r="89">
          <cell r="C89" t="str">
            <v>D. MANAGER</v>
          </cell>
          <cell r="D89">
            <v>0</v>
          </cell>
          <cell r="E89">
            <v>0</v>
          </cell>
          <cell r="F89">
            <v>1</v>
          </cell>
          <cell r="G89">
            <v>0</v>
          </cell>
          <cell r="H89">
            <v>0</v>
          </cell>
          <cell r="I89">
            <v>0</v>
          </cell>
        </row>
        <row r="90">
          <cell r="C90" t="str">
            <v>F. KEPALA BAGIAN</v>
          </cell>
          <cell r="D90">
            <v>0</v>
          </cell>
          <cell r="E90">
            <v>0</v>
          </cell>
          <cell r="F90">
            <v>1</v>
          </cell>
          <cell r="G90">
            <v>0</v>
          </cell>
          <cell r="H90">
            <v>0</v>
          </cell>
          <cell r="I90">
            <v>0</v>
          </cell>
        </row>
        <row r="91">
          <cell r="C91" t="str">
            <v>H. STAF</v>
          </cell>
          <cell r="D91">
            <v>0</v>
          </cell>
          <cell r="E91">
            <v>1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C92" t="str">
            <v>J. JUNIOR SECTION CHIEF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C93" t="str">
            <v>K. GROUP LEADER</v>
          </cell>
          <cell r="D93">
            <v>0</v>
          </cell>
          <cell r="E93">
            <v>0</v>
          </cell>
          <cell r="F93">
            <v>1</v>
          </cell>
          <cell r="G93">
            <v>0</v>
          </cell>
          <cell r="H93">
            <v>0</v>
          </cell>
          <cell r="I93">
            <v>0</v>
          </cell>
        </row>
        <row r="94">
          <cell r="C94" t="str">
            <v>A.3. INFORMATION TECHNOLOGY</v>
          </cell>
          <cell r="D94">
            <v>0</v>
          </cell>
          <cell r="E94">
            <v>0</v>
          </cell>
          <cell r="F94">
            <v>3</v>
          </cell>
          <cell r="G94">
            <v>1</v>
          </cell>
          <cell r="H94">
            <v>0</v>
          </cell>
          <cell r="I94">
            <v>0</v>
          </cell>
        </row>
        <row r="95">
          <cell r="C95" t="str">
            <v>D. MANAGER</v>
          </cell>
          <cell r="D95">
            <v>0</v>
          </cell>
          <cell r="E95">
            <v>0</v>
          </cell>
          <cell r="F95">
            <v>1</v>
          </cell>
          <cell r="G95">
            <v>0</v>
          </cell>
          <cell r="H95">
            <v>0</v>
          </cell>
          <cell r="I95">
            <v>0</v>
          </cell>
        </row>
        <row r="96">
          <cell r="C96" t="str">
            <v>F. KEPALA BAGIAN</v>
          </cell>
          <cell r="D96">
            <v>0</v>
          </cell>
          <cell r="E96">
            <v>0</v>
          </cell>
          <cell r="F96">
            <v>1</v>
          </cell>
          <cell r="G96">
            <v>0</v>
          </cell>
          <cell r="H96">
            <v>0</v>
          </cell>
          <cell r="I96">
            <v>0</v>
          </cell>
        </row>
        <row r="97">
          <cell r="C97" t="str">
            <v>H. STAF</v>
          </cell>
          <cell r="D97">
            <v>0</v>
          </cell>
          <cell r="E97">
            <v>0</v>
          </cell>
          <cell r="F97">
            <v>1</v>
          </cell>
          <cell r="G97">
            <v>1</v>
          </cell>
          <cell r="H97">
            <v>0</v>
          </cell>
          <cell r="I97">
            <v>0</v>
          </cell>
        </row>
        <row r="98">
          <cell r="C98" t="str">
            <v>A.4. ASSET MANAGEMENT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C99" t="str">
            <v>H. STAF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C100" t="str">
            <v>A.5. HC &amp; GA</v>
          </cell>
          <cell r="D100">
            <v>0</v>
          </cell>
          <cell r="E100">
            <v>8</v>
          </cell>
          <cell r="F100">
            <v>1</v>
          </cell>
          <cell r="G100">
            <v>10</v>
          </cell>
          <cell r="H100">
            <v>3</v>
          </cell>
          <cell r="I100">
            <v>0</v>
          </cell>
        </row>
        <row r="101">
          <cell r="C101" t="str">
            <v>E. ASS MANAGER</v>
          </cell>
          <cell r="D101">
            <v>0</v>
          </cell>
          <cell r="E101">
            <v>1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C102" t="str">
            <v>F. KEPALA BAGIAN</v>
          </cell>
          <cell r="D102">
            <v>0</v>
          </cell>
          <cell r="E102">
            <v>2</v>
          </cell>
          <cell r="F102">
            <v>1</v>
          </cell>
          <cell r="G102">
            <v>1</v>
          </cell>
          <cell r="H102">
            <v>0</v>
          </cell>
          <cell r="I102">
            <v>0</v>
          </cell>
        </row>
        <row r="103">
          <cell r="C103" t="str">
            <v>H. STAF</v>
          </cell>
          <cell r="D103">
            <v>0</v>
          </cell>
          <cell r="E103">
            <v>2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C104" t="str">
            <v>J. JUNIOR SECTION CHIEF</v>
          </cell>
          <cell r="D104">
            <v>0</v>
          </cell>
          <cell r="E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C105" t="str">
            <v>K. GROUP LEADER</v>
          </cell>
          <cell r="D105">
            <v>0</v>
          </cell>
          <cell r="E105">
            <v>0</v>
          </cell>
          <cell r="F105">
            <v>0</v>
          </cell>
          <cell r="G105">
            <v>2</v>
          </cell>
          <cell r="H105">
            <v>0</v>
          </cell>
          <cell r="I105">
            <v>0</v>
          </cell>
        </row>
        <row r="106">
          <cell r="C106" t="str">
            <v>L. JUNIOR GROUP LEADER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2</v>
          </cell>
          <cell r="I106">
            <v>0</v>
          </cell>
        </row>
        <row r="107">
          <cell r="C107" t="str">
            <v>M. OPERATOR</v>
          </cell>
          <cell r="D107">
            <v>0</v>
          </cell>
          <cell r="E107">
            <v>1</v>
          </cell>
          <cell r="F107">
            <v>0</v>
          </cell>
          <cell r="G107">
            <v>6</v>
          </cell>
          <cell r="H107">
            <v>1</v>
          </cell>
          <cell r="I107">
            <v>0</v>
          </cell>
        </row>
        <row r="108">
          <cell r="C108" t="str">
            <v>N. OPERATOR KONTRAK</v>
          </cell>
          <cell r="D108">
            <v>0</v>
          </cell>
          <cell r="E108">
            <v>0</v>
          </cell>
          <cell r="F108">
            <v>0</v>
          </cell>
          <cell r="G108">
            <v>1</v>
          </cell>
          <cell r="H108">
            <v>0</v>
          </cell>
          <cell r="I108">
            <v>0</v>
          </cell>
        </row>
        <row r="109">
          <cell r="C109" t="str">
            <v>B.0. SALES &amp; MARKETING</v>
          </cell>
          <cell r="D109">
            <v>0</v>
          </cell>
          <cell r="E109">
            <v>1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C110" t="str">
            <v>B. DIREKTUR</v>
          </cell>
          <cell r="D110">
            <v>0</v>
          </cell>
          <cell r="E110">
            <v>1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C111" t="str">
            <v>B.1. MKT &amp; SYSTEM DEVELOPMENT</v>
          </cell>
          <cell r="D111">
            <v>1</v>
          </cell>
          <cell r="E111">
            <v>3</v>
          </cell>
          <cell r="F111">
            <v>1</v>
          </cell>
          <cell r="G111">
            <v>0</v>
          </cell>
          <cell r="H111">
            <v>0</v>
          </cell>
          <cell r="I111">
            <v>0</v>
          </cell>
        </row>
        <row r="112">
          <cell r="C112" t="str">
            <v>D. MANAGER</v>
          </cell>
          <cell r="D112">
            <v>0</v>
          </cell>
          <cell r="E112">
            <v>1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C113" t="str">
            <v>H. STAF</v>
          </cell>
          <cell r="D113">
            <v>1</v>
          </cell>
          <cell r="E113">
            <v>2</v>
          </cell>
          <cell r="F113">
            <v>1</v>
          </cell>
          <cell r="G113">
            <v>0</v>
          </cell>
          <cell r="H113">
            <v>0</v>
          </cell>
          <cell r="I113">
            <v>0</v>
          </cell>
        </row>
        <row r="114">
          <cell r="C114" t="str">
            <v>B.2. SALES &amp; DISTRIBUTION</v>
          </cell>
          <cell r="D114">
            <v>0</v>
          </cell>
          <cell r="E114">
            <v>4</v>
          </cell>
          <cell r="F114">
            <v>2</v>
          </cell>
          <cell r="G114">
            <v>22</v>
          </cell>
          <cell r="H114">
            <v>2</v>
          </cell>
          <cell r="I114">
            <v>0</v>
          </cell>
        </row>
        <row r="115">
          <cell r="C115" t="str">
            <v>D. MANAGER</v>
          </cell>
          <cell r="D115">
            <v>0</v>
          </cell>
          <cell r="E115">
            <v>1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C116" t="str">
            <v>F. KEPALA BAGIAN</v>
          </cell>
          <cell r="D116">
            <v>0</v>
          </cell>
          <cell r="E116">
            <v>1</v>
          </cell>
          <cell r="F116">
            <v>1</v>
          </cell>
          <cell r="G116">
            <v>0</v>
          </cell>
          <cell r="H116">
            <v>0</v>
          </cell>
          <cell r="I116">
            <v>0</v>
          </cell>
        </row>
        <row r="117">
          <cell r="C117" t="str">
            <v>H. STAF</v>
          </cell>
          <cell r="D117">
            <v>0</v>
          </cell>
          <cell r="E117">
            <v>2</v>
          </cell>
          <cell r="F117">
            <v>1</v>
          </cell>
          <cell r="G117">
            <v>0</v>
          </cell>
          <cell r="H117">
            <v>0</v>
          </cell>
          <cell r="I117">
            <v>0</v>
          </cell>
        </row>
        <row r="118">
          <cell r="C118" t="str">
            <v>K. GROUP LEADER</v>
          </cell>
          <cell r="D118">
            <v>0</v>
          </cell>
          <cell r="E118">
            <v>0</v>
          </cell>
          <cell r="F118">
            <v>0</v>
          </cell>
          <cell r="G118">
            <v>2</v>
          </cell>
          <cell r="H118">
            <v>0</v>
          </cell>
          <cell r="I118">
            <v>0</v>
          </cell>
        </row>
        <row r="119">
          <cell r="C119" t="str">
            <v>L. JUNIOR GROUP LEADER</v>
          </cell>
          <cell r="D119">
            <v>0</v>
          </cell>
          <cell r="E119">
            <v>0</v>
          </cell>
          <cell r="F119">
            <v>0</v>
          </cell>
          <cell r="G119">
            <v>9</v>
          </cell>
          <cell r="H119">
            <v>0</v>
          </cell>
          <cell r="I119">
            <v>0</v>
          </cell>
        </row>
        <row r="120">
          <cell r="C120" t="str">
            <v>M. OPERATOR</v>
          </cell>
          <cell r="D120">
            <v>0</v>
          </cell>
          <cell r="E120">
            <v>0</v>
          </cell>
          <cell r="F120">
            <v>0</v>
          </cell>
          <cell r="G120">
            <v>11</v>
          </cell>
          <cell r="H120">
            <v>2</v>
          </cell>
          <cell r="I120">
            <v>0</v>
          </cell>
        </row>
        <row r="121">
          <cell r="C121" t="str">
            <v>B.3. E-CATALOGUE</v>
          </cell>
          <cell r="D121">
            <v>1</v>
          </cell>
          <cell r="E121">
            <v>2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C122" t="str">
            <v>E. ASS MANAGER</v>
          </cell>
          <cell r="D122">
            <v>0</v>
          </cell>
          <cell r="E122">
            <v>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C123" t="str">
            <v>H. STAF</v>
          </cell>
          <cell r="D123">
            <v>1</v>
          </cell>
          <cell r="E123">
            <v>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C124" t="str">
            <v>B.4. SALES &amp; MARKETING ADM</v>
          </cell>
          <cell r="D124">
            <v>0</v>
          </cell>
          <cell r="E124">
            <v>3</v>
          </cell>
          <cell r="F124">
            <v>1</v>
          </cell>
          <cell r="G124">
            <v>3</v>
          </cell>
          <cell r="H124">
            <v>0</v>
          </cell>
          <cell r="I124">
            <v>0</v>
          </cell>
        </row>
        <row r="125">
          <cell r="C125" t="str">
            <v>E. ASS MANAGER</v>
          </cell>
          <cell r="D125">
            <v>0</v>
          </cell>
          <cell r="E125">
            <v>1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C126" t="str">
            <v>H. STAF</v>
          </cell>
          <cell r="D126">
            <v>0</v>
          </cell>
          <cell r="E126">
            <v>1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C127" t="str">
            <v>I. SECTION CHIEF</v>
          </cell>
          <cell r="D127">
            <v>0</v>
          </cell>
          <cell r="E127">
            <v>1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C128" t="str">
            <v>J. JUNIOR SECTION CHIEF</v>
          </cell>
          <cell r="D128">
            <v>0</v>
          </cell>
          <cell r="E128">
            <v>0</v>
          </cell>
          <cell r="F128">
            <v>0</v>
          </cell>
          <cell r="G128">
            <v>1</v>
          </cell>
          <cell r="H128">
            <v>0</v>
          </cell>
          <cell r="I128">
            <v>0</v>
          </cell>
        </row>
        <row r="129">
          <cell r="C129" t="str">
            <v>L. JUNIOR GROUP LEADER</v>
          </cell>
          <cell r="D129">
            <v>0</v>
          </cell>
          <cell r="E129">
            <v>0</v>
          </cell>
          <cell r="F129">
            <v>1</v>
          </cell>
          <cell r="G129">
            <v>0</v>
          </cell>
          <cell r="H129">
            <v>0</v>
          </cell>
          <cell r="I129">
            <v>0</v>
          </cell>
        </row>
        <row r="130">
          <cell r="C130" t="str">
            <v>M. OPERATOR</v>
          </cell>
          <cell r="D130">
            <v>0</v>
          </cell>
          <cell r="E130">
            <v>0</v>
          </cell>
          <cell r="F130">
            <v>0</v>
          </cell>
          <cell r="G130">
            <v>2</v>
          </cell>
          <cell r="H130">
            <v>0</v>
          </cell>
          <cell r="I130">
            <v>0</v>
          </cell>
        </row>
        <row r="131">
          <cell r="C131" t="str">
            <v>B.5. GLOBAL SOURCING &amp; NSB</v>
          </cell>
          <cell r="D131">
            <v>0</v>
          </cell>
          <cell r="E131">
            <v>2</v>
          </cell>
          <cell r="F131">
            <v>1</v>
          </cell>
          <cell r="G131">
            <v>0</v>
          </cell>
          <cell r="H131">
            <v>0</v>
          </cell>
          <cell r="I131">
            <v>0</v>
          </cell>
        </row>
        <row r="132">
          <cell r="C132" t="str">
            <v>E. ASS MANAGER</v>
          </cell>
          <cell r="D132">
            <v>0</v>
          </cell>
          <cell r="E132">
            <v>1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C133" t="str">
            <v>H. STAF</v>
          </cell>
          <cell r="D133">
            <v>0</v>
          </cell>
          <cell r="E133">
            <v>0</v>
          </cell>
          <cell r="F133">
            <v>1</v>
          </cell>
          <cell r="G133">
            <v>0</v>
          </cell>
          <cell r="H133">
            <v>0</v>
          </cell>
          <cell r="I133">
            <v>0</v>
          </cell>
        </row>
        <row r="134">
          <cell r="C134" t="str">
            <v>K. GROUP LEADER</v>
          </cell>
          <cell r="D134">
            <v>0</v>
          </cell>
          <cell r="E134">
            <v>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C135" t="str">
            <v>B.6. TRADING &amp; EXIM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C136" t="str">
            <v>F. KEPALA BAGIAN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C137" t="str">
            <v>I. SECTION CHIEF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C138" t="str">
            <v>K. GROUP LEADER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C139" t="str">
            <v>B.7. BUSINESS DEVELOPMENT</v>
          </cell>
          <cell r="D139">
            <v>1</v>
          </cell>
          <cell r="E139">
            <v>3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C140" t="str">
            <v>D. MANAGER</v>
          </cell>
          <cell r="D140">
            <v>1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C141" t="str">
            <v>F. KEPALA BAGIAN</v>
          </cell>
          <cell r="D141">
            <v>0</v>
          </cell>
          <cell r="E141">
            <v>2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C142" t="str">
            <v>H.K. STAF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C143" t="str">
            <v>I. SECTION CHIEF</v>
          </cell>
          <cell r="D143">
            <v>0</v>
          </cell>
          <cell r="E143">
            <v>1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C144" t="str">
            <v>J. JUNIOR SECTION CHIEF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C145" t="str">
            <v>C.0. PRODUKSI</v>
          </cell>
          <cell r="D145">
            <v>1</v>
          </cell>
          <cell r="E145">
            <v>0</v>
          </cell>
          <cell r="F145">
            <v>1</v>
          </cell>
          <cell r="G145">
            <v>0</v>
          </cell>
          <cell r="H145">
            <v>0</v>
          </cell>
          <cell r="I145">
            <v>0</v>
          </cell>
        </row>
        <row r="146">
          <cell r="C146" t="str">
            <v>C. ASS DIREKTUR</v>
          </cell>
          <cell r="D146">
            <v>0</v>
          </cell>
          <cell r="E146">
            <v>0</v>
          </cell>
          <cell r="F146">
            <v>1</v>
          </cell>
          <cell r="G146">
            <v>0</v>
          </cell>
          <cell r="H146">
            <v>0</v>
          </cell>
          <cell r="I146">
            <v>0</v>
          </cell>
        </row>
        <row r="147">
          <cell r="C147" t="str">
            <v>D. MANAGER</v>
          </cell>
          <cell r="D147">
            <v>1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C148" t="str">
            <v>C.1. PRODUCTION REGULER</v>
          </cell>
          <cell r="D148">
            <v>0</v>
          </cell>
          <cell r="E148">
            <v>5</v>
          </cell>
          <cell r="F148">
            <v>0</v>
          </cell>
          <cell r="G148">
            <v>129</v>
          </cell>
          <cell r="H148">
            <v>10</v>
          </cell>
          <cell r="I148">
            <v>1</v>
          </cell>
        </row>
        <row r="149">
          <cell r="C149" t="str">
            <v>E. ASS MANAGER</v>
          </cell>
          <cell r="D149">
            <v>0</v>
          </cell>
          <cell r="E149">
            <v>1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C150" t="str">
            <v>F. KEPALA BAGIAN</v>
          </cell>
          <cell r="D150">
            <v>0</v>
          </cell>
          <cell r="E150">
            <v>1</v>
          </cell>
          <cell r="F150">
            <v>0</v>
          </cell>
          <cell r="G150">
            <v>1</v>
          </cell>
          <cell r="H150">
            <v>0</v>
          </cell>
          <cell r="I150">
            <v>0</v>
          </cell>
        </row>
        <row r="151">
          <cell r="C151" t="str">
            <v>G. WAKIL KEPALA BAGIAN</v>
          </cell>
          <cell r="D151">
            <v>0</v>
          </cell>
          <cell r="E151">
            <v>1</v>
          </cell>
          <cell r="F151">
            <v>0</v>
          </cell>
          <cell r="G151">
            <v>3</v>
          </cell>
          <cell r="H151">
            <v>0</v>
          </cell>
          <cell r="I151">
            <v>0</v>
          </cell>
        </row>
        <row r="152">
          <cell r="C152" t="str">
            <v>I. SECTION CHIEF</v>
          </cell>
          <cell r="D152">
            <v>0</v>
          </cell>
          <cell r="E152">
            <v>0</v>
          </cell>
          <cell r="F152">
            <v>0</v>
          </cell>
          <cell r="G152">
            <v>2</v>
          </cell>
          <cell r="H152">
            <v>0</v>
          </cell>
          <cell r="I152">
            <v>0</v>
          </cell>
        </row>
        <row r="153">
          <cell r="C153" t="str">
            <v>J. JUNIOR SECTION CHIEF</v>
          </cell>
          <cell r="D153">
            <v>0</v>
          </cell>
          <cell r="E153">
            <v>0</v>
          </cell>
          <cell r="F153">
            <v>0</v>
          </cell>
          <cell r="G153">
            <v>6</v>
          </cell>
          <cell r="H153">
            <v>1</v>
          </cell>
          <cell r="I153">
            <v>0</v>
          </cell>
        </row>
        <row r="154">
          <cell r="C154" t="str">
            <v>K. GROUP LEADER</v>
          </cell>
          <cell r="D154">
            <v>0</v>
          </cell>
          <cell r="E154">
            <v>0</v>
          </cell>
          <cell r="F154">
            <v>0</v>
          </cell>
          <cell r="G154">
            <v>2</v>
          </cell>
          <cell r="H154">
            <v>0</v>
          </cell>
          <cell r="I154">
            <v>0</v>
          </cell>
        </row>
        <row r="155">
          <cell r="C155" t="str">
            <v>L. JUNIOR GROUP LEADER</v>
          </cell>
          <cell r="D155">
            <v>0</v>
          </cell>
          <cell r="E155">
            <v>0</v>
          </cell>
          <cell r="F155">
            <v>0</v>
          </cell>
          <cell r="G155">
            <v>14</v>
          </cell>
          <cell r="H155">
            <v>2</v>
          </cell>
          <cell r="I155">
            <v>0</v>
          </cell>
        </row>
        <row r="156">
          <cell r="C156" t="str">
            <v>M. OPERATOR</v>
          </cell>
          <cell r="D156">
            <v>0</v>
          </cell>
          <cell r="E156">
            <v>1</v>
          </cell>
          <cell r="F156">
            <v>0</v>
          </cell>
          <cell r="G156">
            <v>96</v>
          </cell>
          <cell r="H156">
            <v>7</v>
          </cell>
          <cell r="I156">
            <v>1</v>
          </cell>
        </row>
        <row r="157">
          <cell r="C157" t="str">
            <v>N. OPERATOR KONTRAK</v>
          </cell>
          <cell r="D157">
            <v>0</v>
          </cell>
          <cell r="E157">
            <v>1</v>
          </cell>
          <cell r="F157">
            <v>0</v>
          </cell>
          <cell r="G157">
            <v>5</v>
          </cell>
          <cell r="H157">
            <v>0</v>
          </cell>
          <cell r="I157">
            <v>0</v>
          </cell>
        </row>
        <row r="158">
          <cell r="C158" t="str">
            <v>C.2. NURSING BED &amp; PROJECT</v>
          </cell>
          <cell r="D158">
            <v>0</v>
          </cell>
          <cell r="E158">
            <v>3</v>
          </cell>
          <cell r="F158">
            <v>1</v>
          </cell>
          <cell r="G158">
            <v>99</v>
          </cell>
          <cell r="H158">
            <v>2</v>
          </cell>
          <cell r="I158">
            <v>1</v>
          </cell>
        </row>
        <row r="159">
          <cell r="C159" t="str">
            <v>E. ASS MANAGER</v>
          </cell>
          <cell r="D159">
            <v>0</v>
          </cell>
          <cell r="E159">
            <v>0</v>
          </cell>
          <cell r="F159">
            <v>0</v>
          </cell>
          <cell r="G159">
            <v>1</v>
          </cell>
          <cell r="H159">
            <v>0</v>
          </cell>
          <cell r="I159">
            <v>0</v>
          </cell>
        </row>
        <row r="160">
          <cell r="C160" t="str">
            <v>F. KEPALA BAGIAN</v>
          </cell>
          <cell r="D160">
            <v>0</v>
          </cell>
          <cell r="E160">
            <v>1</v>
          </cell>
          <cell r="F160">
            <v>0</v>
          </cell>
          <cell r="G160">
            <v>2</v>
          </cell>
          <cell r="H160">
            <v>0</v>
          </cell>
          <cell r="I160">
            <v>0</v>
          </cell>
        </row>
        <row r="161">
          <cell r="C161" t="str">
            <v>J. JUNIOR SECTION CHIEF</v>
          </cell>
          <cell r="D161">
            <v>0</v>
          </cell>
          <cell r="E161">
            <v>0</v>
          </cell>
          <cell r="F161">
            <v>0</v>
          </cell>
          <cell r="G161">
            <v>4</v>
          </cell>
          <cell r="H161">
            <v>0</v>
          </cell>
          <cell r="I161">
            <v>0</v>
          </cell>
        </row>
        <row r="162">
          <cell r="C162" t="str">
            <v>L. JUNIOR GROUP LEADER</v>
          </cell>
          <cell r="D162">
            <v>0</v>
          </cell>
          <cell r="E162">
            <v>0</v>
          </cell>
          <cell r="F162">
            <v>0</v>
          </cell>
          <cell r="G162">
            <v>5</v>
          </cell>
          <cell r="H162">
            <v>0</v>
          </cell>
          <cell r="I162">
            <v>0</v>
          </cell>
        </row>
        <row r="163">
          <cell r="C163" t="str">
            <v>M. OPERATOR</v>
          </cell>
          <cell r="D163">
            <v>0</v>
          </cell>
          <cell r="E163">
            <v>2</v>
          </cell>
          <cell r="F163">
            <v>1</v>
          </cell>
          <cell r="G163">
            <v>83</v>
          </cell>
          <cell r="H163">
            <v>2</v>
          </cell>
          <cell r="I163">
            <v>1</v>
          </cell>
        </row>
        <row r="164">
          <cell r="C164" t="str">
            <v>N. OPERATOR KONTRAK</v>
          </cell>
          <cell r="D164">
            <v>0</v>
          </cell>
          <cell r="E164">
            <v>0</v>
          </cell>
          <cell r="F164">
            <v>0</v>
          </cell>
          <cell r="G164">
            <v>4</v>
          </cell>
          <cell r="H164">
            <v>0</v>
          </cell>
          <cell r="I164">
            <v>0</v>
          </cell>
        </row>
        <row r="165">
          <cell r="C165" t="str">
            <v xml:space="preserve">C.3. MSD &amp; ENGINEERING </v>
          </cell>
          <cell r="D165">
            <v>0</v>
          </cell>
          <cell r="E165">
            <v>4</v>
          </cell>
          <cell r="F165">
            <v>1</v>
          </cell>
          <cell r="G165">
            <v>26</v>
          </cell>
          <cell r="H165">
            <v>0</v>
          </cell>
          <cell r="I165">
            <v>0</v>
          </cell>
        </row>
        <row r="166">
          <cell r="C166" t="str">
            <v>D. MANAGER</v>
          </cell>
          <cell r="D166">
            <v>0</v>
          </cell>
          <cell r="E166">
            <v>1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C167" t="str">
            <v>E. ASS MANAGER</v>
          </cell>
          <cell r="D167">
            <v>0</v>
          </cell>
          <cell r="E167">
            <v>0</v>
          </cell>
          <cell r="F167">
            <v>0</v>
          </cell>
          <cell r="G167">
            <v>1</v>
          </cell>
          <cell r="H167">
            <v>0</v>
          </cell>
          <cell r="I167">
            <v>0</v>
          </cell>
        </row>
        <row r="168">
          <cell r="C168" t="str">
            <v>F. KEPALA BAGIAN</v>
          </cell>
          <cell r="D168">
            <v>0</v>
          </cell>
          <cell r="E168">
            <v>0</v>
          </cell>
          <cell r="F168">
            <v>0</v>
          </cell>
          <cell r="G168">
            <v>3</v>
          </cell>
          <cell r="H168">
            <v>0</v>
          </cell>
          <cell r="I168">
            <v>0</v>
          </cell>
        </row>
        <row r="169">
          <cell r="C169" t="str">
            <v>H. STAF</v>
          </cell>
          <cell r="D169">
            <v>0</v>
          </cell>
          <cell r="E169">
            <v>1</v>
          </cell>
          <cell r="F169">
            <v>0</v>
          </cell>
          <cell r="G169">
            <v>1</v>
          </cell>
          <cell r="H169">
            <v>0</v>
          </cell>
          <cell r="I169">
            <v>0</v>
          </cell>
        </row>
        <row r="170">
          <cell r="C170" t="str">
            <v>I. SECTION CHIEF</v>
          </cell>
          <cell r="D170">
            <v>0</v>
          </cell>
          <cell r="E170">
            <v>0</v>
          </cell>
          <cell r="F170">
            <v>0</v>
          </cell>
          <cell r="G170">
            <v>2</v>
          </cell>
          <cell r="H170">
            <v>0</v>
          </cell>
          <cell r="I170">
            <v>0</v>
          </cell>
        </row>
        <row r="171">
          <cell r="C171" t="str">
            <v>J. JUNIOR SECTION CHIEF</v>
          </cell>
          <cell r="D171">
            <v>0</v>
          </cell>
          <cell r="E171">
            <v>0</v>
          </cell>
          <cell r="F171">
            <v>0</v>
          </cell>
          <cell r="G171">
            <v>1</v>
          </cell>
          <cell r="H171">
            <v>0</v>
          </cell>
          <cell r="I171">
            <v>0</v>
          </cell>
        </row>
        <row r="172">
          <cell r="C172" t="str">
            <v>K. GROUP LEADER</v>
          </cell>
          <cell r="D172">
            <v>0</v>
          </cell>
          <cell r="E172">
            <v>0</v>
          </cell>
          <cell r="F172">
            <v>0</v>
          </cell>
          <cell r="G172">
            <v>4</v>
          </cell>
          <cell r="H172">
            <v>0</v>
          </cell>
          <cell r="I172">
            <v>0</v>
          </cell>
        </row>
        <row r="173">
          <cell r="C173" t="str">
            <v>L. JUNIOR GROUP LEADER</v>
          </cell>
          <cell r="D173">
            <v>0</v>
          </cell>
          <cell r="E173">
            <v>1</v>
          </cell>
          <cell r="F173">
            <v>1</v>
          </cell>
          <cell r="G173">
            <v>8</v>
          </cell>
          <cell r="H173">
            <v>0</v>
          </cell>
          <cell r="I173">
            <v>0</v>
          </cell>
        </row>
        <row r="174">
          <cell r="C174" t="str">
            <v>M. OPERATOR</v>
          </cell>
          <cell r="D174">
            <v>0</v>
          </cell>
          <cell r="E174">
            <v>1</v>
          </cell>
          <cell r="F174">
            <v>0</v>
          </cell>
          <cell r="G174">
            <v>6</v>
          </cell>
          <cell r="H174">
            <v>0</v>
          </cell>
          <cell r="I174">
            <v>0</v>
          </cell>
        </row>
        <row r="175">
          <cell r="C175" t="str">
            <v>C.4. SCM</v>
          </cell>
          <cell r="D175">
            <v>0</v>
          </cell>
          <cell r="E175">
            <v>5</v>
          </cell>
          <cell r="F175">
            <v>7</v>
          </cell>
          <cell r="G175">
            <v>32</v>
          </cell>
          <cell r="H175">
            <v>3</v>
          </cell>
          <cell r="I175">
            <v>0</v>
          </cell>
        </row>
        <row r="176">
          <cell r="C176" t="str">
            <v>C. GENERAL MANAGER</v>
          </cell>
          <cell r="D176">
            <v>0</v>
          </cell>
          <cell r="E176">
            <v>0</v>
          </cell>
          <cell r="F176">
            <v>1</v>
          </cell>
          <cell r="G176">
            <v>0</v>
          </cell>
          <cell r="H176">
            <v>0</v>
          </cell>
          <cell r="I176">
            <v>0</v>
          </cell>
        </row>
        <row r="177">
          <cell r="C177" t="str">
            <v>F. KEPALA BAGIAN</v>
          </cell>
          <cell r="D177">
            <v>0</v>
          </cell>
          <cell r="E177">
            <v>3</v>
          </cell>
          <cell r="F177">
            <v>1</v>
          </cell>
          <cell r="G177">
            <v>0</v>
          </cell>
          <cell r="H177">
            <v>0</v>
          </cell>
          <cell r="I177">
            <v>0</v>
          </cell>
        </row>
        <row r="178">
          <cell r="C178" t="str">
            <v>G. WAKIL KEPALA BAGIAN</v>
          </cell>
          <cell r="D178">
            <v>0</v>
          </cell>
          <cell r="E178">
            <v>1</v>
          </cell>
          <cell r="F178">
            <v>1</v>
          </cell>
          <cell r="G178">
            <v>3</v>
          </cell>
          <cell r="H178">
            <v>0</v>
          </cell>
          <cell r="I178">
            <v>0</v>
          </cell>
        </row>
        <row r="179">
          <cell r="C179" t="str">
            <v>J. JUNIOR SECTION CHIEF</v>
          </cell>
          <cell r="D179">
            <v>0</v>
          </cell>
          <cell r="E179">
            <v>1</v>
          </cell>
          <cell r="F179">
            <v>2</v>
          </cell>
          <cell r="G179">
            <v>4</v>
          </cell>
          <cell r="H179">
            <v>0</v>
          </cell>
          <cell r="I179">
            <v>0</v>
          </cell>
        </row>
        <row r="180">
          <cell r="C180" t="str">
            <v>K. GROUP LEADER</v>
          </cell>
          <cell r="D180">
            <v>0</v>
          </cell>
          <cell r="E180">
            <v>0</v>
          </cell>
          <cell r="F180">
            <v>1</v>
          </cell>
          <cell r="G180">
            <v>4</v>
          </cell>
          <cell r="H180">
            <v>0</v>
          </cell>
          <cell r="I180">
            <v>0</v>
          </cell>
        </row>
        <row r="181">
          <cell r="C181" t="str">
            <v>L. JUNIOR GROUP LEADER</v>
          </cell>
          <cell r="D181">
            <v>0</v>
          </cell>
          <cell r="E181">
            <v>0</v>
          </cell>
          <cell r="F181">
            <v>0</v>
          </cell>
          <cell r="G181">
            <v>5</v>
          </cell>
          <cell r="H181">
            <v>0</v>
          </cell>
          <cell r="I181">
            <v>0</v>
          </cell>
        </row>
        <row r="182">
          <cell r="C182" t="str">
            <v>M. OPERATOR</v>
          </cell>
          <cell r="D182">
            <v>0</v>
          </cell>
          <cell r="E182">
            <v>0</v>
          </cell>
          <cell r="F182">
            <v>1</v>
          </cell>
          <cell r="G182">
            <v>15</v>
          </cell>
          <cell r="H182">
            <v>3</v>
          </cell>
          <cell r="I182">
            <v>0</v>
          </cell>
        </row>
        <row r="183">
          <cell r="C183" t="str">
            <v>N. OPERATOR KONTRAK</v>
          </cell>
          <cell r="D183">
            <v>0</v>
          </cell>
          <cell r="E183">
            <v>0</v>
          </cell>
          <cell r="F183">
            <v>0</v>
          </cell>
          <cell r="G183">
            <v>1</v>
          </cell>
          <cell r="H183">
            <v>0</v>
          </cell>
          <cell r="I183">
            <v>0</v>
          </cell>
        </row>
        <row r="184">
          <cell r="C184" t="str">
            <v>C.5. QUALITY CONTROL</v>
          </cell>
          <cell r="D184">
            <v>0</v>
          </cell>
          <cell r="E184">
            <v>2</v>
          </cell>
          <cell r="F184">
            <v>2</v>
          </cell>
          <cell r="G184">
            <v>18</v>
          </cell>
          <cell r="H184">
            <v>0</v>
          </cell>
          <cell r="I184">
            <v>0</v>
          </cell>
        </row>
        <row r="185">
          <cell r="C185" t="str">
            <v>D. MANAGER</v>
          </cell>
          <cell r="D185">
            <v>0</v>
          </cell>
          <cell r="E185">
            <v>0</v>
          </cell>
          <cell r="F185">
            <v>1</v>
          </cell>
          <cell r="G185">
            <v>0</v>
          </cell>
          <cell r="H185">
            <v>0</v>
          </cell>
          <cell r="I185">
            <v>0</v>
          </cell>
        </row>
        <row r="186">
          <cell r="C186" t="str">
            <v>H. STAF</v>
          </cell>
          <cell r="D186">
            <v>0</v>
          </cell>
          <cell r="E186">
            <v>0</v>
          </cell>
          <cell r="F186">
            <v>0</v>
          </cell>
          <cell r="G186">
            <v>3</v>
          </cell>
          <cell r="H186">
            <v>0</v>
          </cell>
          <cell r="I186">
            <v>0</v>
          </cell>
        </row>
        <row r="187">
          <cell r="C187" t="str">
            <v>K. GROUP LEADER</v>
          </cell>
          <cell r="D187">
            <v>0</v>
          </cell>
          <cell r="E187">
            <v>0</v>
          </cell>
          <cell r="F187">
            <v>0</v>
          </cell>
          <cell r="G187">
            <v>2</v>
          </cell>
          <cell r="H187">
            <v>0</v>
          </cell>
          <cell r="I187">
            <v>0</v>
          </cell>
        </row>
        <row r="188">
          <cell r="C188" t="str">
            <v>L. JUNIOR GROUP LEADER</v>
          </cell>
          <cell r="D188">
            <v>0</v>
          </cell>
          <cell r="E188">
            <v>0</v>
          </cell>
          <cell r="F188">
            <v>1</v>
          </cell>
          <cell r="G188">
            <v>8</v>
          </cell>
          <cell r="H188">
            <v>0</v>
          </cell>
          <cell r="I188">
            <v>0</v>
          </cell>
        </row>
        <row r="189">
          <cell r="C189" t="str">
            <v>M. OPERATOR</v>
          </cell>
          <cell r="D189">
            <v>0</v>
          </cell>
          <cell r="E189">
            <v>2</v>
          </cell>
          <cell r="F189">
            <v>0</v>
          </cell>
          <cell r="G189">
            <v>5</v>
          </cell>
          <cell r="H189">
            <v>0</v>
          </cell>
          <cell r="I189">
            <v>0</v>
          </cell>
        </row>
        <row r="190">
          <cell r="C190" t="str">
            <v>C.6. MSD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C191" t="str">
            <v>E. ASS MANAGER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</row>
        <row r="192">
          <cell r="C192" t="str">
            <v>H. STAF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3">
          <cell r="C193" t="str">
            <v>L. JUNIOR GROUP LEADER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C" refreshedDate="45818.398814351851" createdVersion="8" refreshedVersion="8" minRefreshableVersion="3" recordCount="445" xr:uid="{0C710127-A266-4504-89B7-2BC2E88AE503}">
  <cacheSource type="worksheet">
    <worksheetSource ref="A1:E446" sheet="Sheet2"/>
  </cacheSource>
  <cacheFields count="5">
    <cacheField name="No" numFmtId="0">
      <sharedItems containsSemiMixedTypes="0" containsString="0" containsNumber="1" containsInteger="1" minValue="1" maxValue="445"/>
    </cacheField>
    <cacheField name="Nama" numFmtId="0">
      <sharedItems/>
    </cacheField>
    <cacheField name="Departement" numFmtId="1">
      <sharedItems count="17">
        <s v="A.1 CORPORATE SECRETARY"/>
        <s v="A.2 CORPORATE MANAGEMENT SYSTEM"/>
        <s v="A.3 R and D"/>
        <s v="B.1 FINANCE ACCOUNTING CONTROLLER"/>
        <s v="B.2 PURCHASING"/>
        <s v="B.3 INFORMATION TECHNOLOGY"/>
        <s v="B.4 HC GA"/>
        <s v="C.1 SALES MARKETING ADM"/>
        <s v="C.2 SALES DISTRIBUTION"/>
        <s v="C.3 MARKETING"/>
        <s v="C.4 GLOBAL SOURCING NSB"/>
        <s v="C.5 BUSINESS DEVELOPMENT"/>
        <s v="D.1 PRODUKSI"/>
        <s v="D.2 ENGINEERING"/>
        <s v="D.3 SCM"/>
        <s v="D.4 QUALITY CONTROL"/>
        <s v="D.5 MSD"/>
      </sharedItems>
    </cacheField>
    <cacheField name="Total Access Mei" numFmtId="0">
      <sharedItems containsSemiMixedTypes="0" containsString="0" containsNumber="1" containsInteger="1" minValue="0" maxValue="14289"/>
    </cacheField>
    <cacheField name="Poin Mei" numFmtId="0">
      <sharedItems containsSemiMixedTypes="0" containsString="0" containsNumber="1" containsInteger="1" minValue="0" maxValue="3412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5">
  <r>
    <n v="1"/>
    <s v="FATHONI NUGRAH IRKHA"/>
    <x v="0"/>
    <n v="6"/>
    <n v="380"/>
  </r>
  <r>
    <n v="2"/>
    <s v="AGUNG TRIWAHYU"/>
    <x v="1"/>
    <n v="406"/>
    <n v="3895"/>
  </r>
  <r>
    <n v="3"/>
    <s v="SITI NUR AISYAH"/>
    <x v="1"/>
    <n v="120"/>
    <n v="2245"/>
  </r>
  <r>
    <n v="4"/>
    <s v="RAKA PUTRI AGFIAL"/>
    <x v="1"/>
    <n v="154"/>
    <n v="2510"/>
  </r>
  <r>
    <n v="5"/>
    <s v="IVO AGUSTIAN"/>
    <x v="2"/>
    <n v="57"/>
    <n v="1695"/>
  </r>
  <r>
    <n v="6"/>
    <s v="KATMO LESMANA"/>
    <x v="2"/>
    <n v="127"/>
    <n v="2845"/>
  </r>
  <r>
    <n v="7"/>
    <s v="WAHYU SUPRIATNA"/>
    <x v="2"/>
    <n v="46"/>
    <n v="1298"/>
  </r>
  <r>
    <n v="8"/>
    <s v="DEVI NUGRAHA"/>
    <x v="2"/>
    <n v="220"/>
    <n v="3737"/>
  </r>
  <r>
    <n v="9"/>
    <s v="EMMA SITI NURAHMAH"/>
    <x v="2"/>
    <n v="560"/>
    <n v="4617"/>
  </r>
  <r>
    <n v="10"/>
    <s v="IAN NURYAMIN"/>
    <x v="2"/>
    <n v="303"/>
    <n v="2952"/>
  </r>
  <r>
    <n v="11"/>
    <s v="RINI PUSPA DEWI"/>
    <x v="2"/>
    <n v="238"/>
    <n v="3798"/>
  </r>
  <r>
    <n v="12"/>
    <s v="WAHYU"/>
    <x v="2"/>
    <n v="245"/>
    <n v="4002"/>
  </r>
  <r>
    <n v="13"/>
    <s v="SAIFUL ARIFIN"/>
    <x v="2"/>
    <n v="128"/>
    <n v="1675"/>
  </r>
  <r>
    <n v="14"/>
    <s v="MUHAMMAD KHAIRUL RIZAL"/>
    <x v="2"/>
    <n v="178"/>
    <n v="2035"/>
  </r>
  <r>
    <n v="15"/>
    <s v="EMAN SULAEMAN"/>
    <x v="2"/>
    <n v="1206"/>
    <n v="20000"/>
  </r>
  <r>
    <n v="16"/>
    <s v="SUHENDAR NURITO"/>
    <x v="2"/>
    <n v="26"/>
    <n v="500"/>
  </r>
  <r>
    <n v="17"/>
    <s v="YAYA SUNJAYA"/>
    <x v="3"/>
    <n v="0"/>
    <n v="235"/>
  </r>
  <r>
    <n v="18"/>
    <s v="JESSICA BUDIMAN"/>
    <x v="3"/>
    <n v="0"/>
    <n v="0"/>
  </r>
  <r>
    <n v="19"/>
    <s v="MAUDINA RACHMAWATI"/>
    <x v="3"/>
    <n v="21"/>
    <n v="555"/>
  </r>
  <r>
    <n v="20"/>
    <s v="ERNA HERLINA"/>
    <x v="3"/>
    <n v="32"/>
    <n v="715"/>
  </r>
  <r>
    <n v="21"/>
    <s v="REGGI RAENALDI"/>
    <x v="3"/>
    <n v="10"/>
    <n v="245"/>
  </r>
  <r>
    <n v="22"/>
    <s v="DONI HERNAWAN"/>
    <x v="3"/>
    <n v="0"/>
    <n v="170"/>
  </r>
  <r>
    <n v="23"/>
    <s v="GITA NURUL FANI"/>
    <x v="3"/>
    <n v="6"/>
    <n v="465"/>
  </r>
  <r>
    <n v="24"/>
    <s v="KARNIATIKA"/>
    <x v="3"/>
    <n v="570"/>
    <n v="12415"/>
  </r>
  <r>
    <n v="25"/>
    <s v="YANI SUMARNI"/>
    <x v="3"/>
    <n v="58"/>
    <n v="1175"/>
  </r>
  <r>
    <n v="26"/>
    <s v="KISTY RIAGUSTINA"/>
    <x v="3"/>
    <n v="57"/>
    <n v="1190"/>
  </r>
  <r>
    <n v="27"/>
    <s v="ANNISA NURFITRIANI"/>
    <x v="3"/>
    <n v="9"/>
    <n v="225"/>
  </r>
  <r>
    <n v="28"/>
    <s v="RIANY NOVI ELIANA"/>
    <x v="3"/>
    <n v="12"/>
    <n v="190"/>
  </r>
  <r>
    <n v="29"/>
    <s v="RADITYA PRATAMA"/>
    <x v="3"/>
    <n v="157"/>
    <n v="1445"/>
  </r>
  <r>
    <n v="30"/>
    <s v="RD. MAULUDIN NUR"/>
    <x v="4"/>
    <n v="66"/>
    <n v="1235"/>
  </r>
  <r>
    <n v="31"/>
    <s v="MOCHAMMAD ICHWAN KURNIAWAN"/>
    <x v="4"/>
    <n v="33"/>
    <n v="570"/>
  </r>
  <r>
    <n v="32"/>
    <s v="MIRZA NURMANSYAH"/>
    <x v="4"/>
    <n v="72"/>
    <n v="1520"/>
  </r>
  <r>
    <n v="33"/>
    <s v="INDRI RAMADIANSYAH"/>
    <x v="4"/>
    <n v="104"/>
    <n v="1400"/>
  </r>
  <r>
    <n v="34"/>
    <s v="KORI KURAESIN"/>
    <x v="4"/>
    <n v="32"/>
    <n v="1260"/>
  </r>
  <r>
    <n v="35"/>
    <s v="IMAM MIRZA"/>
    <x v="5"/>
    <n v="9"/>
    <n v="510"/>
  </r>
  <r>
    <n v="36"/>
    <s v="ANDHIKA BAYU PRASETYA"/>
    <x v="5"/>
    <n v="19"/>
    <n v="420"/>
  </r>
  <r>
    <n v="37"/>
    <s v="ANYSAH MURTIRINJANI"/>
    <x v="5"/>
    <n v="64"/>
    <n v="1907"/>
  </r>
  <r>
    <n v="38"/>
    <s v="DARMAWAN SAPTARIA"/>
    <x v="5"/>
    <n v="117"/>
    <n v="2105"/>
  </r>
  <r>
    <n v="39"/>
    <s v="DIAH NUR KUSUMAWARDHANI"/>
    <x v="6"/>
    <n v="127"/>
    <n v="2050"/>
  </r>
  <r>
    <n v="40"/>
    <s v="MEGA OKTAVIANI"/>
    <x v="6"/>
    <n v="49"/>
    <n v="1505"/>
  </r>
  <r>
    <n v="41"/>
    <s v="FRETTI MEINA TAMBUNAN"/>
    <x v="6"/>
    <n v="179"/>
    <n v="3390"/>
  </r>
  <r>
    <n v="42"/>
    <s v="JENAL ARIFIN"/>
    <x v="6"/>
    <n v="68"/>
    <n v="1608"/>
  </r>
  <r>
    <n v="43"/>
    <s v="KIKI FAJAR MUCHAROM"/>
    <x v="6"/>
    <n v="62"/>
    <n v="1460"/>
  </r>
  <r>
    <n v="44"/>
    <s v="RIFA HENDAYANI"/>
    <x v="6"/>
    <n v="363"/>
    <n v="5405"/>
  </r>
  <r>
    <n v="45"/>
    <s v="FITRI NUZULIANTI NUR ENDANG"/>
    <x v="6"/>
    <n v="117"/>
    <n v="1965"/>
  </r>
  <r>
    <n v="46"/>
    <s v="GINANJAR ROMADHON"/>
    <x v="6"/>
    <n v="52"/>
    <n v="1134"/>
  </r>
  <r>
    <n v="47"/>
    <s v="YAYAN MULYANA"/>
    <x v="6"/>
    <n v="10"/>
    <n v="210"/>
  </r>
  <r>
    <n v="48"/>
    <s v="TOMMY WIJAYANTO SISWANTO"/>
    <x v="6"/>
    <n v="37"/>
    <n v="1025"/>
  </r>
  <r>
    <n v="49"/>
    <s v="YANA HERYANA"/>
    <x v="6"/>
    <n v="0"/>
    <n v="195"/>
  </r>
  <r>
    <n v="50"/>
    <s v="IWAN SETIAWAN"/>
    <x v="6"/>
    <n v="8"/>
    <n v="760"/>
  </r>
  <r>
    <n v="51"/>
    <s v="MUHAMAD ILHAM PURNAMA"/>
    <x v="6"/>
    <n v="18"/>
    <n v="565"/>
  </r>
  <r>
    <n v="52"/>
    <s v="JAJANG SURYANA"/>
    <x v="6"/>
    <n v="0"/>
    <n v="295"/>
  </r>
  <r>
    <n v="53"/>
    <s v="AGUS RAMDANI"/>
    <x v="6"/>
    <n v="0"/>
    <n v="160"/>
  </r>
  <r>
    <n v="54"/>
    <s v="HENDRI SIMANJUNTAK"/>
    <x v="6"/>
    <n v="4"/>
    <n v="210"/>
  </r>
  <r>
    <n v="55"/>
    <s v="SAMSUDI"/>
    <x v="6"/>
    <n v="10"/>
    <n v="240"/>
  </r>
  <r>
    <n v="56"/>
    <s v="SUGIYANTO"/>
    <x v="6"/>
    <n v="8"/>
    <n v="235"/>
  </r>
  <r>
    <n v="57"/>
    <s v="JAJANG"/>
    <x v="6"/>
    <n v="1"/>
    <n v="450"/>
  </r>
  <r>
    <n v="58"/>
    <s v="SUSILO"/>
    <x v="6"/>
    <n v="0"/>
    <n v="300"/>
  </r>
  <r>
    <n v="59"/>
    <s v="TARWAN"/>
    <x v="6"/>
    <n v="18"/>
    <n v="420"/>
  </r>
  <r>
    <n v="60"/>
    <s v="FITRI FEBRIANI EDI PUTRI"/>
    <x v="7"/>
    <n v="31"/>
    <n v="1055"/>
  </r>
  <r>
    <n v="61"/>
    <s v="YUSUF FIRMANSYAH"/>
    <x v="7"/>
    <n v="956"/>
    <n v="10837"/>
  </r>
  <r>
    <n v="62"/>
    <s v="YUSDANI HIDAYAT"/>
    <x v="7"/>
    <n v="9"/>
    <n v="185"/>
  </r>
  <r>
    <n v="63"/>
    <s v="SRI MARYATI"/>
    <x v="7"/>
    <n v="8"/>
    <n v="290"/>
  </r>
  <r>
    <n v="64"/>
    <s v="RINI NURHAYATI"/>
    <x v="7"/>
    <n v="12"/>
    <n v="345"/>
  </r>
  <r>
    <n v="65"/>
    <s v="RESA JULIAN PRATIWI"/>
    <x v="7"/>
    <n v="8"/>
    <n v="250"/>
  </r>
  <r>
    <n v="66"/>
    <s v="HARI KURNIA ZAKARIA"/>
    <x v="7"/>
    <n v="15"/>
    <n v="436"/>
  </r>
  <r>
    <n v="67"/>
    <s v="LUKITO ANGGA PRASAKTI"/>
    <x v="8"/>
    <n v="0"/>
    <n v="420"/>
  </r>
  <r>
    <n v="68"/>
    <s v="AMANDA RACHMA DWI PUJI LESTARI"/>
    <x v="8"/>
    <n v="0"/>
    <n v="180"/>
  </r>
  <r>
    <n v="69"/>
    <s v="HENY HENDAYANI"/>
    <x v="8"/>
    <n v="0"/>
    <n v="160"/>
  </r>
  <r>
    <n v="70"/>
    <s v="HERMINA VERA ENJELINA"/>
    <x v="8"/>
    <n v="0"/>
    <n v="170"/>
  </r>
  <r>
    <n v="71"/>
    <s v="AHMAD MUHTAROMI"/>
    <x v="8"/>
    <n v="45"/>
    <n v="1250"/>
  </r>
  <r>
    <n v="72"/>
    <s v="DADAN IRAWAN"/>
    <x v="8"/>
    <n v="85"/>
    <n v="1040"/>
  </r>
  <r>
    <n v="73"/>
    <s v="AKHMAD MUKHLIS"/>
    <x v="8"/>
    <n v="1"/>
    <n v="180"/>
  </r>
  <r>
    <n v="74"/>
    <s v="PURWANTO"/>
    <x v="8"/>
    <n v="1"/>
    <n v="210"/>
  </r>
  <r>
    <n v="75"/>
    <s v="AYUB KUSNADI"/>
    <x v="8"/>
    <n v="0"/>
    <n v="215"/>
  </r>
  <r>
    <n v="76"/>
    <s v="DIKDIK YOPIN"/>
    <x v="8"/>
    <n v="1"/>
    <n v="200"/>
  </r>
  <r>
    <n v="77"/>
    <s v="DIKI KARYANA"/>
    <x v="8"/>
    <n v="0"/>
    <n v="160"/>
  </r>
  <r>
    <n v="78"/>
    <s v="SAEPUDIN"/>
    <x v="8"/>
    <n v="0"/>
    <n v="210"/>
  </r>
  <r>
    <n v="79"/>
    <s v="SATIJAN"/>
    <x v="8"/>
    <n v="7"/>
    <n v="446"/>
  </r>
  <r>
    <n v="80"/>
    <s v="ALI SAEFUDIN"/>
    <x v="8"/>
    <n v="1"/>
    <n v="170"/>
  </r>
  <r>
    <n v="81"/>
    <s v="ARI HERMAWAN"/>
    <x v="8"/>
    <n v="0"/>
    <n v="175"/>
  </r>
  <r>
    <n v="82"/>
    <s v="GUGUN GUNAWAN"/>
    <x v="8"/>
    <n v="10"/>
    <n v="398"/>
  </r>
  <r>
    <n v="83"/>
    <s v="JEPAN ANDRIANTO"/>
    <x v="8"/>
    <n v="0"/>
    <n v="165"/>
  </r>
  <r>
    <n v="84"/>
    <s v="MAMAN SUHERMAN"/>
    <x v="8"/>
    <n v="1"/>
    <n v="210"/>
  </r>
  <r>
    <n v="85"/>
    <s v="YOGIE FIRMANSYAH"/>
    <x v="8"/>
    <n v="8"/>
    <n v="225"/>
  </r>
  <r>
    <n v="86"/>
    <s v="ANDRI SHANDI SUMARDI"/>
    <x v="8"/>
    <n v="16"/>
    <n v="285"/>
  </r>
  <r>
    <n v="87"/>
    <s v="DENI ADI KURNIAWAN"/>
    <x v="8"/>
    <n v="1"/>
    <n v="190"/>
  </r>
  <r>
    <n v="88"/>
    <s v="FIKRI YULIANTO FATURACHMAN"/>
    <x v="8"/>
    <n v="1"/>
    <n v="185"/>
  </r>
  <r>
    <n v="89"/>
    <s v="ISMANTO"/>
    <x v="8"/>
    <n v="0"/>
    <n v="220"/>
  </r>
  <r>
    <n v="90"/>
    <s v="TONY"/>
    <x v="8"/>
    <n v="2"/>
    <n v="215"/>
  </r>
  <r>
    <n v="91"/>
    <s v="SHINTA SUKMADEWI"/>
    <x v="9"/>
    <n v="0"/>
    <n v="330"/>
  </r>
  <r>
    <n v="92"/>
    <s v="LIGIA RISKI SIAHAAN"/>
    <x v="9"/>
    <n v="2"/>
    <n v="170"/>
  </r>
  <r>
    <n v="93"/>
    <s v="TAUFIK MUHARAMSYAH"/>
    <x v="9"/>
    <n v="6"/>
    <n v="170"/>
  </r>
  <r>
    <n v="94"/>
    <s v="HENDRO APRIANTO"/>
    <x v="9"/>
    <n v="0"/>
    <n v="180"/>
  </r>
  <r>
    <n v="95"/>
    <s v="PRADIPTA FADILATUL IMAN"/>
    <x v="9"/>
    <n v="0"/>
    <n v="160"/>
  </r>
  <r>
    <n v="96"/>
    <s v="SARAH WIDIANTI"/>
    <x v="9"/>
    <n v="20"/>
    <n v="325"/>
  </r>
  <r>
    <n v="97"/>
    <s v="ALDY MEILANDY"/>
    <x v="9"/>
    <n v="6"/>
    <n v="225"/>
  </r>
  <r>
    <n v="98"/>
    <s v="DEWI ANGGRAINI SESKOWANTI"/>
    <x v="9"/>
    <n v="0"/>
    <n v="160"/>
  </r>
  <r>
    <n v="99"/>
    <s v="FEBBY FERDIANA SUGIANTO"/>
    <x v="10"/>
    <n v="39"/>
    <n v="400"/>
  </r>
  <r>
    <n v="100"/>
    <s v="ESA ISTAWA AL HAKIM"/>
    <x v="10"/>
    <n v="6"/>
    <n v="230"/>
  </r>
  <r>
    <n v="101"/>
    <s v="ERICA YOLA PRAMANA PUTRI"/>
    <x v="10"/>
    <n v="2"/>
    <n v="340"/>
  </r>
  <r>
    <n v="102"/>
    <s v="NISA BASYARIAH"/>
    <x v="10"/>
    <n v="101"/>
    <n v="2020"/>
  </r>
  <r>
    <n v="103"/>
    <s v="MOHAMAD ROSYIDIN"/>
    <x v="11"/>
    <n v="164"/>
    <n v="3335"/>
  </r>
  <r>
    <n v="104"/>
    <s v="ANGGA YUDA"/>
    <x v="11"/>
    <n v="98"/>
    <n v="1125"/>
  </r>
  <r>
    <n v="105"/>
    <s v="HIKMAT ALIMIN"/>
    <x v="11"/>
    <n v="139"/>
    <n v="1750"/>
  </r>
  <r>
    <n v="106"/>
    <s v="MUHAMAD ARIFIN"/>
    <x v="12"/>
    <n v="1120"/>
    <n v="17280"/>
  </r>
  <r>
    <n v="107"/>
    <s v="ADHI PRASETIA UTAMA"/>
    <x v="12"/>
    <n v="514"/>
    <n v="7592"/>
  </r>
  <r>
    <n v="108"/>
    <s v="SETO PRAYITNO"/>
    <x v="12"/>
    <n v="187"/>
    <n v="4758"/>
  </r>
  <r>
    <n v="109"/>
    <s v="BAYU SETIADI"/>
    <x v="12"/>
    <n v="10"/>
    <n v="280"/>
  </r>
  <r>
    <n v="110"/>
    <s v="ERIKA OCTAVIA"/>
    <x v="12"/>
    <n v="17"/>
    <n v="260"/>
  </r>
  <r>
    <n v="111"/>
    <s v="FIRDAYANI NURHALIZAH"/>
    <x v="12"/>
    <n v="20"/>
    <n v="740"/>
  </r>
  <r>
    <n v="112"/>
    <s v="RIFA AINAN LATIFAH"/>
    <x v="12"/>
    <n v="339"/>
    <n v="5100"/>
  </r>
  <r>
    <n v="113"/>
    <s v="RISNA WATI"/>
    <x v="12"/>
    <n v="41"/>
    <n v="845"/>
  </r>
  <r>
    <n v="114"/>
    <s v="DENI DWIKI KURNIA PURNAMA"/>
    <x v="12"/>
    <n v="98"/>
    <n v="2055"/>
  </r>
  <r>
    <n v="115"/>
    <s v="TEDI SUTENDI"/>
    <x v="12"/>
    <n v="34"/>
    <n v="855"/>
  </r>
  <r>
    <n v="116"/>
    <s v="MARAN"/>
    <x v="12"/>
    <n v="17"/>
    <n v="585"/>
  </r>
  <r>
    <n v="117"/>
    <s v="PRASOJO"/>
    <x v="12"/>
    <n v="18"/>
    <n v="605"/>
  </r>
  <r>
    <n v="118"/>
    <s v="MUJIONO MARYADI"/>
    <x v="12"/>
    <n v="9"/>
    <n v="550"/>
  </r>
  <r>
    <n v="119"/>
    <s v="SARIFUDIN"/>
    <x v="12"/>
    <n v="21"/>
    <n v="690"/>
  </r>
  <r>
    <n v="120"/>
    <s v="ANDI RAMDANI"/>
    <x v="12"/>
    <n v="66"/>
    <n v="639"/>
  </r>
  <r>
    <n v="121"/>
    <s v="ANGGA USMANURDIN"/>
    <x v="12"/>
    <n v="60"/>
    <n v="677"/>
  </r>
  <r>
    <n v="122"/>
    <s v="ASEP SUPRATMAN"/>
    <x v="12"/>
    <n v="26"/>
    <n v="715"/>
  </r>
  <r>
    <n v="123"/>
    <s v="CHEPI KURNIAWAN"/>
    <x v="12"/>
    <n v="22"/>
    <n v="605"/>
  </r>
  <r>
    <n v="124"/>
    <s v="NURFADILA SUGIATI"/>
    <x v="12"/>
    <n v="13"/>
    <n v="295"/>
  </r>
  <r>
    <n v="125"/>
    <s v="SAEFUL"/>
    <x v="12"/>
    <n v="21"/>
    <n v="670"/>
  </r>
  <r>
    <n v="126"/>
    <s v="TAUFIQURROHMAN PRAKA SANJAYA"/>
    <x v="12"/>
    <n v="25"/>
    <n v="550"/>
  </r>
  <r>
    <n v="127"/>
    <s v="YAYO WINARYO"/>
    <x v="12"/>
    <n v="0"/>
    <n v="165"/>
  </r>
  <r>
    <n v="128"/>
    <s v="ASEP ZAENAL M"/>
    <x v="12"/>
    <n v="0"/>
    <n v="0"/>
  </r>
  <r>
    <n v="129"/>
    <s v="TENDI HADIAN"/>
    <x v="12"/>
    <n v="49"/>
    <n v="1450"/>
  </r>
  <r>
    <n v="130"/>
    <s v="DASEP SUPRIATMAN"/>
    <x v="12"/>
    <n v="38"/>
    <n v="1211"/>
  </r>
  <r>
    <n v="131"/>
    <s v="DEDE ANWAR"/>
    <x v="12"/>
    <n v="19"/>
    <n v="833"/>
  </r>
  <r>
    <n v="132"/>
    <s v="RAHMAT SODIKIN"/>
    <x v="12"/>
    <n v="292"/>
    <n v="3480"/>
  </r>
  <r>
    <n v="133"/>
    <s v="TEDI RISWANDI"/>
    <x v="12"/>
    <n v="23"/>
    <n v="580"/>
  </r>
  <r>
    <n v="134"/>
    <s v="AHMAD FAUZI"/>
    <x v="12"/>
    <n v="4"/>
    <n v="310"/>
  </r>
  <r>
    <n v="135"/>
    <s v="HENDRI HARTADI"/>
    <x v="12"/>
    <n v="27"/>
    <n v="845"/>
  </r>
  <r>
    <n v="136"/>
    <s v="SURYANA"/>
    <x v="12"/>
    <n v="21"/>
    <n v="1240"/>
  </r>
  <r>
    <n v="137"/>
    <s v="TOPIK HIDAYAT"/>
    <x v="12"/>
    <n v="32"/>
    <n v="860"/>
  </r>
  <r>
    <n v="138"/>
    <s v="ABDUL JAFAR SIDIK"/>
    <x v="12"/>
    <n v="12"/>
    <n v="390"/>
  </r>
  <r>
    <n v="139"/>
    <s v="AGUS HERMANSYAH"/>
    <x v="12"/>
    <n v="30"/>
    <n v="698"/>
  </r>
  <r>
    <n v="140"/>
    <s v="ARIFIN FIRGIAWAN"/>
    <x v="12"/>
    <n v="2"/>
    <n v="350"/>
  </r>
  <r>
    <n v="141"/>
    <s v="DAMA SUGAMA"/>
    <x v="12"/>
    <n v="92"/>
    <n v="1140"/>
  </r>
  <r>
    <n v="142"/>
    <s v="DUTA MUHAMAD CHALIK"/>
    <x v="12"/>
    <n v="83"/>
    <n v="1197"/>
  </r>
  <r>
    <n v="143"/>
    <s v="FIKRI ARYA DAMANTARA"/>
    <x v="12"/>
    <n v="23"/>
    <n v="680"/>
  </r>
  <r>
    <n v="144"/>
    <s v="HERMAN SULAEMAN"/>
    <x v="12"/>
    <n v="13"/>
    <n v="400"/>
  </r>
  <r>
    <n v="145"/>
    <s v="INDAH SETIANA DEWI"/>
    <x v="12"/>
    <n v="4"/>
    <n v="307"/>
  </r>
  <r>
    <n v="146"/>
    <s v="IRVAN ANDRIYANTO SAPUTRA"/>
    <x v="12"/>
    <n v="24"/>
    <n v="670"/>
  </r>
  <r>
    <n v="147"/>
    <s v="IWAN SETIAWAN"/>
    <x v="12"/>
    <n v="8"/>
    <n v="760"/>
  </r>
  <r>
    <n v="148"/>
    <s v="JAENUDIN ISAK"/>
    <x v="12"/>
    <n v="4"/>
    <n v="285"/>
  </r>
  <r>
    <n v="149"/>
    <s v="MUHAMAD NUR FADILLAH"/>
    <x v="12"/>
    <n v="33"/>
    <n v="755"/>
  </r>
  <r>
    <n v="150"/>
    <s v="MUHAMAD RIZAL"/>
    <x v="12"/>
    <n v="11"/>
    <n v="358"/>
  </r>
  <r>
    <n v="151"/>
    <s v="MUHAMMAD RIZAL MAULANA"/>
    <x v="12"/>
    <n v="0"/>
    <n v="285"/>
  </r>
  <r>
    <n v="152"/>
    <s v="NANA PRIATNA"/>
    <x v="12"/>
    <n v="35"/>
    <n v="760"/>
  </r>
  <r>
    <n v="153"/>
    <s v="PURNA AGUNG NUGRAHA"/>
    <x v="12"/>
    <n v="1943"/>
    <n v="23742"/>
  </r>
  <r>
    <n v="154"/>
    <s v="SAEPULLOH"/>
    <x v="12"/>
    <n v="26"/>
    <n v="705"/>
  </r>
  <r>
    <n v="155"/>
    <s v="TEDDY WAHYUDI"/>
    <x v="12"/>
    <n v="2"/>
    <n v="275"/>
  </r>
  <r>
    <n v="156"/>
    <s v="UMAR SAEPULOH"/>
    <x v="12"/>
    <n v="3"/>
    <n v="465"/>
  </r>
  <r>
    <n v="157"/>
    <s v="YAYAN KARYANA"/>
    <x v="12"/>
    <n v="20"/>
    <n v="700"/>
  </r>
  <r>
    <n v="158"/>
    <s v="SUHENDAR"/>
    <x v="12"/>
    <n v="2"/>
    <n v="250"/>
  </r>
  <r>
    <n v="159"/>
    <s v="IWAN PURWANTO"/>
    <x v="12"/>
    <n v="4"/>
    <n v="225"/>
  </r>
  <r>
    <n v="160"/>
    <s v="SUBARNA"/>
    <x v="12"/>
    <n v="43"/>
    <n v="860"/>
  </r>
  <r>
    <n v="161"/>
    <s v="DADANG HIDAYAT"/>
    <x v="12"/>
    <n v="3"/>
    <n v="265"/>
  </r>
  <r>
    <n v="162"/>
    <s v="DEDE SUHERMAN"/>
    <x v="12"/>
    <n v="4"/>
    <n v="340"/>
  </r>
  <r>
    <n v="163"/>
    <s v="AGUS INDRA KURNIA"/>
    <x v="12"/>
    <n v="6"/>
    <n v="255"/>
  </r>
  <r>
    <n v="164"/>
    <s v="ALDI ACHMAD HIDAYATULAH"/>
    <x v="12"/>
    <n v="0"/>
    <n v="175"/>
  </r>
  <r>
    <n v="165"/>
    <s v="ASEP KARYANA HARTATO"/>
    <x v="12"/>
    <n v="2"/>
    <n v="230"/>
  </r>
  <r>
    <n v="166"/>
    <s v="ASEP SEPTIANA RUSFENDI"/>
    <x v="12"/>
    <n v="3"/>
    <n v="230"/>
  </r>
  <r>
    <n v="167"/>
    <s v="DANI RUKMAYA"/>
    <x v="12"/>
    <n v="1"/>
    <n v="200"/>
  </r>
  <r>
    <n v="168"/>
    <s v="DENI SOFYAN"/>
    <x v="12"/>
    <n v="22"/>
    <n v="585"/>
  </r>
  <r>
    <n v="169"/>
    <s v="DWI AFRIYANTO"/>
    <x v="12"/>
    <n v="22"/>
    <n v="625"/>
  </r>
  <r>
    <n v="170"/>
    <s v="GILANG NUGRAHA"/>
    <x v="12"/>
    <n v="16"/>
    <n v="255"/>
  </r>
  <r>
    <n v="171"/>
    <s v="INDRA SETIAWAN"/>
    <x v="12"/>
    <n v="4"/>
    <n v="220"/>
  </r>
  <r>
    <n v="172"/>
    <s v="MAMAN SUBARNA"/>
    <x v="12"/>
    <n v="32"/>
    <n v="710"/>
  </r>
  <r>
    <n v="173"/>
    <s v="MUHAMAD MULYADI"/>
    <x v="12"/>
    <n v="5"/>
    <n v="285"/>
  </r>
  <r>
    <n v="174"/>
    <s v="MULYANA"/>
    <x v="12"/>
    <n v="1"/>
    <n v="190"/>
  </r>
  <r>
    <n v="175"/>
    <s v="NURRIS SATRIA T"/>
    <x v="12"/>
    <n v="0"/>
    <n v="0"/>
  </r>
  <r>
    <n v="176"/>
    <s v="REZA PRATAMA"/>
    <x v="12"/>
    <n v="1"/>
    <n v="190"/>
  </r>
  <r>
    <n v="177"/>
    <s v="SUNARNO"/>
    <x v="12"/>
    <n v="0"/>
    <n v="190"/>
  </r>
  <r>
    <n v="178"/>
    <s v="NEDI RUSNENDI"/>
    <x v="12"/>
    <n v="126"/>
    <n v="2425"/>
  </r>
  <r>
    <n v="179"/>
    <s v="ASEP RAHMAT"/>
    <x v="12"/>
    <n v="11"/>
    <n v="380"/>
  </r>
  <r>
    <n v="180"/>
    <s v="DEDE RAMDHAN YACOOB"/>
    <x v="12"/>
    <n v="1"/>
    <n v="305"/>
  </r>
  <r>
    <n v="181"/>
    <s v="AGUS NOVIAR DWIHARIBAKTI"/>
    <x v="12"/>
    <n v="2"/>
    <n v="215"/>
  </r>
  <r>
    <n v="182"/>
    <s v="GILANG BANGKIT PRATAMA"/>
    <x v="12"/>
    <n v="2"/>
    <n v="165"/>
  </r>
  <r>
    <n v="183"/>
    <s v="HENDRI WAHYU"/>
    <x v="12"/>
    <n v="0"/>
    <n v="205"/>
  </r>
  <r>
    <n v="184"/>
    <s v="KARMITA"/>
    <x v="12"/>
    <n v="8"/>
    <n v="320"/>
  </r>
  <r>
    <n v="185"/>
    <s v="NURRIJAL RASYADI"/>
    <x v="12"/>
    <n v="0"/>
    <n v="170"/>
  </r>
  <r>
    <n v="186"/>
    <s v="PARMA SUKMA WIGUNA"/>
    <x v="12"/>
    <n v="2"/>
    <n v="205"/>
  </r>
  <r>
    <n v="187"/>
    <s v="PIPIN ARIPIN"/>
    <x v="12"/>
    <n v="29"/>
    <n v="425"/>
  </r>
  <r>
    <n v="188"/>
    <s v="SARJIANTO"/>
    <x v="12"/>
    <n v="14"/>
    <n v="260"/>
  </r>
  <r>
    <n v="189"/>
    <s v="YADI YUHANDI"/>
    <x v="12"/>
    <n v="0"/>
    <n v="220"/>
  </r>
  <r>
    <n v="190"/>
    <s v="ZAENAL ARIFIN"/>
    <x v="12"/>
    <n v="5"/>
    <n v="250"/>
  </r>
  <r>
    <n v="191"/>
    <s v="RUSPENDI"/>
    <x v="12"/>
    <n v="112"/>
    <n v="2270"/>
  </r>
  <r>
    <n v="192"/>
    <s v="DEDI FIRMANSYAH"/>
    <x v="12"/>
    <n v="78"/>
    <n v="2240"/>
  </r>
  <r>
    <n v="193"/>
    <s v="NOVAN SODIKIN"/>
    <x v="12"/>
    <n v="2"/>
    <n v="365"/>
  </r>
  <r>
    <n v="194"/>
    <s v="ENGKUS KUSTIADI ROYADI"/>
    <x v="12"/>
    <n v="3"/>
    <n v="330"/>
  </r>
  <r>
    <n v="195"/>
    <s v="ADE HIDAYAT"/>
    <x v="12"/>
    <n v="1"/>
    <n v="310"/>
  </r>
  <r>
    <n v="196"/>
    <s v="ADE KURNIAWAN"/>
    <x v="12"/>
    <n v="0"/>
    <n v="350"/>
  </r>
  <r>
    <n v="197"/>
    <s v="AKBAR TAWAKAL"/>
    <x v="12"/>
    <n v="3"/>
    <n v="270"/>
  </r>
  <r>
    <n v="198"/>
    <s v="APANDI"/>
    <x v="12"/>
    <n v="2"/>
    <n v="295"/>
  </r>
  <r>
    <n v="199"/>
    <s v="DEDE SYUKUR KURNIA"/>
    <x v="12"/>
    <n v="11"/>
    <n v="510"/>
  </r>
  <r>
    <n v="200"/>
    <s v="DENI RUKMANA"/>
    <x v="12"/>
    <n v="0"/>
    <n v="265"/>
  </r>
  <r>
    <n v="201"/>
    <s v="DEVI HENDRAWAN"/>
    <x v="12"/>
    <n v="0"/>
    <n v="310"/>
  </r>
  <r>
    <n v="202"/>
    <s v="HENDAR PURNAMA"/>
    <x v="12"/>
    <n v="2"/>
    <n v="290"/>
  </r>
  <r>
    <n v="203"/>
    <s v="HENDRA ANDI SAPUTRA"/>
    <x v="12"/>
    <n v="0"/>
    <n v="0"/>
  </r>
  <r>
    <n v="204"/>
    <s v="JENNY ERWAN ERPIAN"/>
    <x v="12"/>
    <n v="2"/>
    <n v="300"/>
  </r>
  <r>
    <n v="205"/>
    <s v="M RAMZAN SUBAGJA"/>
    <x v="12"/>
    <n v="0"/>
    <n v="265"/>
  </r>
  <r>
    <n v="206"/>
    <s v="MOH IRPAN HILMI"/>
    <x v="12"/>
    <n v="0"/>
    <n v="275"/>
  </r>
  <r>
    <n v="207"/>
    <s v="RAHMAN NURSIAM"/>
    <x v="12"/>
    <n v="1"/>
    <n v="310"/>
  </r>
  <r>
    <n v="208"/>
    <s v="SONI"/>
    <x v="12"/>
    <n v="0"/>
    <n v="330"/>
  </r>
  <r>
    <n v="209"/>
    <s v="SUMARNA"/>
    <x v="12"/>
    <n v="21"/>
    <n v="460"/>
  </r>
  <r>
    <n v="210"/>
    <s v="TAUFIK ARYA FIRMANSYAH"/>
    <x v="12"/>
    <n v="2"/>
    <n v="385"/>
  </r>
  <r>
    <n v="211"/>
    <s v="TEGUH IMAN ABDILLAH"/>
    <x v="12"/>
    <n v="0"/>
    <n v="260"/>
  </r>
  <r>
    <n v="212"/>
    <s v="UNANG SUPRIATNA"/>
    <x v="12"/>
    <n v="0"/>
    <n v="335"/>
  </r>
  <r>
    <n v="213"/>
    <s v="YOGA SEPTIAN"/>
    <x v="12"/>
    <n v="1"/>
    <n v="315"/>
  </r>
  <r>
    <n v="214"/>
    <s v="YUSEP AHMAD MAULANA"/>
    <x v="12"/>
    <n v="3"/>
    <n v="425"/>
  </r>
  <r>
    <n v="215"/>
    <s v="TATANG HERYANA"/>
    <x v="12"/>
    <n v="44"/>
    <n v="1045"/>
  </r>
  <r>
    <n v="216"/>
    <s v="JAJANG RAHMAT"/>
    <x v="12"/>
    <n v="1"/>
    <n v="225"/>
  </r>
  <r>
    <n v="217"/>
    <s v="JUMYATI HIDAYAT"/>
    <x v="12"/>
    <n v="16"/>
    <n v="445"/>
  </r>
  <r>
    <n v="218"/>
    <s v="DADANG FIRDAUS"/>
    <x v="12"/>
    <n v="0"/>
    <n v="200"/>
  </r>
  <r>
    <n v="219"/>
    <s v="NYANJANG IRAWAN"/>
    <x v="12"/>
    <n v="0"/>
    <n v="185"/>
  </r>
  <r>
    <n v="220"/>
    <s v="AMAT RIYADI"/>
    <x v="12"/>
    <n v="1"/>
    <n v="170"/>
  </r>
  <r>
    <n v="221"/>
    <s v="BUDIYONO"/>
    <x v="12"/>
    <n v="1"/>
    <n v="325"/>
  </r>
  <r>
    <n v="222"/>
    <s v="AGUS SUGIYANTO"/>
    <x v="12"/>
    <n v="3"/>
    <n v="210"/>
  </r>
  <r>
    <n v="223"/>
    <s v="AHMAD SAEPULLOH"/>
    <x v="12"/>
    <n v="0"/>
    <n v="220"/>
  </r>
  <r>
    <n v="224"/>
    <s v="ARI RACHMADI"/>
    <x v="12"/>
    <n v="0"/>
    <n v="180"/>
  </r>
  <r>
    <n v="225"/>
    <s v="BARY"/>
    <x v="12"/>
    <n v="4"/>
    <n v="190"/>
  </r>
  <r>
    <n v="226"/>
    <s v="DAYAT"/>
    <x v="12"/>
    <n v="0"/>
    <n v="200"/>
  </r>
  <r>
    <n v="227"/>
    <s v="DEDE MULYADI"/>
    <x v="12"/>
    <n v="0"/>
    <n v="220"/>
  </r>
  <r>
    <n v="228"/>
    <s v="DEDI HARYADI"/>
    <x v="12"/>
    <n v="29"/>
    <n v="430"/>
  </r>
  <r>
    <n v="229"/>
    <s v="DEDI JUNAEDI"/>
    <x v="12"/>
    <n v="0"/>
    <n v="325"/>
  </r>
  <r>
    <n v="230"/>
    <s v="DERI SUDARYANTO"/>
    <x v="12"/>
    <n v="0"/>
    <n v="215"/>
  </r>
  <r>
    <n v="231"/>
    <s v="EDO SOFIYAN RAHMAN"/>
    <x v="12"/>
    <n v="4"/>
    <n v="200"/>
  </r>
  <r>
    <n v="232"/>
    <s v="ERRY EKA PERMANA"/>
    <x v="12"/>
    <n v="0"/>
    <n v="160"/>
  </r>
  <r>
    <n v="233"/>
    <s v="ERVAN GUNAWAN"/>
    <x v="12"/>
    <n v="1"/>
    <n v="350"/>
  </r>
  <r>
    <n v="234"/>
    <s v="GUSTIANA SEPTIAN"/>
    <x v="12"/>
    <n v="10"/>
    <n v="210"/>
  </r>
  <r>
    <n v="235"/>
    <s v="HENDRIANSYAH"/>
    <x v="12"/>
    <n v="2"/>
    <n v="180"/>
  </r>
  <r>
    <n v="236"/>
    <s v="JAJANG ABDULLAH"/>
    <x v="12"/>
    <n v="0"/>
    <n v="205"/>
  </r>
  <r>
    <n v="237"/>
    <s v="MOCHAMAD SOLEH"/>
    <x v="12"/>
    <n v="1"/>
    <n v="285"/>
  </r>
  <r>
    <n v="238"/>
    <s v="PARMAN"/>
    <x v="12"/>
    <n v="0"/>
    <n v="185"/>
  </r>
  <r>
    <n v="239"/>
    <s v="RANGGA GUMILANG"/>
    <x v="12"/>
    <n v="1"/>
    <n v="215"/>
  </r>
  <r>
    <n v="240"/>
    <s v="RENDI"/>
    <x v="12"/>
    <n v="0"/>
    <n v="190"/>
  </r>
  <r>
    <n v="241"/>
    <s v="SAEPUL ANWAR"/>
    <x v="12"/>
    <n v="0"/>
    <n v="225"/>
  </r>
  <r>
    <n v="242"/>
    <s v="SUARNA"/>
    <x v="12"/>
    <n v="0"/>
    <n v="170"/>
  </r>
  <r>
    <n v="243"/>
    <s v="SUKAMTO"/>
    <x v="12"/>
    <n v="5"/>
    <n v="245"/>
  </r>
  <r>
    <n v="244"/>
    <s v="SUMANTRI WIDODO"/>
    <x v="12"/>
    <n v="3"/>
    <n v="270"/>
  </r>
  <r>
    <n v="245"/>
    <s v="SUMARDIYANTO"/>
    <x v="12"/>
    <n v="2"/>
    <n v="170"/>
  </r>
  <r>
    <n v="246"/>
    <s v="YADI SUKARYADI"/>
    <x v="12"/>
    <n v="0"/>
    <n v="210"/>
  </r>
  <r>
    <n v="247"/>
    <s v="FERRY RAMDANI MULYADI"/>
    <x v="12"/>
    <n v="4"/>
    <n v="280"/>
  </r>
  <r>
    <n v="248"/>
    <s v="IWAN SUBAGJA"/>
    <x v="12"/>
    <n v="14"/>
    <n v="310"/>
  </r>
  <r>
    <n v="249"/>
    <s v="ANDRI HIDAYAT"/>
    <x v="12"/>
    <n v="0"/>
    <n v="285"/>
  </r>
  <r>
    <n v="250"/>
    <s v="HOER APANDI"/>
    <x v="12"/>
    <n v="15"/>
    <n v="445"/>
  </r>
  <r>
    <n v="251"/>
    <s v="AGUS KURNIA"/>
    <x v="12"/>
    <n v="8"/>
    <n v="350"/>
  </r>
  <r>
    <n v="252"/>
    <s v="MUHAMMAD ALBI"/>
    <x v="12"/>
    <n v="2"/>
    <n v="200"/>
  </r>
  <r>
    <n v="253"/>
    <s v="ADI KURNIA"/>
    <x v="12"/>
    <n v="10"/>
    <n v="260"/>
  </r>
  <r>
    <n v="254"/>
    <s v="BULDANI MUNAWAR"/>
    <x v="12"/>
    <n v="4"/>
    <n v="195"/>
  </r>
  <r>
    <n v="255"/>
    <s v="PRABHU DWI WIBISONO SUDIBYO"/>
    <x v="12"/>
    <n v="0"/>
    <n v="205"/>
  </r>
  <r>
    <n v="256"/>
    <s v="SUJARWO"/>
    <x v="12"/>
    <n v="0"/>
    <n v="240"/>
  </r>
  <r>
    <n v="257"/>
    <s v="AHDIAT CHANDRA"/>
    <x v="12"/>
    <n v="0"/>
    <n v="175"/>
  </r>
  <r>
    <n v="258"/>
    <s v="AJI TAMA ALAMSYAH"/>
    <x v="12"/>
    <n v="3"/>
    <n v="320"/>
  </r>
  <r>
    <n v="259"/>
    <s v="ANDRI IRAWAN"/>
    <x v="12"/>
    <n v="4"/>
    <n v="300"/>
  </r>
  <r>
    <n v="260"/>
    <s v="CAHYADI SAPUTRA"/>
    <x v="12"/>
    <n v="0"/>
    <n v="195"/>
  </r>
  <r>
    <n v="261"/>
    <s v="DADANG RAHMAN"/>
    <x v="12"/>
    <n v="1"/>
    <n v="245"/>
  </r>
  <r>
    <n v="262"/>
    <s v="HILDA NUR HALIZA"/>
    <x v="12"/>
    <n v="122"/>
    <n v="940"/>
  </r>
  <r>
    <n v="263"/>
    <s v="MUHAMMAD RAFLY PRASETYO"/>
    <x v="12"/>
    <n v="0"/>
    <n v="270"/>
  </r>
  <r>
    <n v="264"/>
    <s v="RONNY RAMDAN"/>
    <x v="12"/>
    <n v="27"/>
    <n v="590"/>
  </r>
  <r>
    <n v="265"/>
    <s v="SAEFUL AGUSTINA"/>
    <x v="12"/>
    <n v="17"/>
    <n v="375"/>
  </r>
  <r>
    <n v="266"/>
    <s v="YAHYA"/>
    <x v="12"/>
    <n v="6"/>
    <n v="230"/>
  </r>
  <r>
    <n v="267"/>
    <s v="DENI BERIANSAH"/>
    <x v="12"/>
    <n v="969"/>
    <n v="10870"/>
  </r>
  <r>
    <n v="268"/>
    <s v="MUKHAMMAD SURYA"/>
    <x v="12"/>
    <n v="75"/>
    <n v="2000"/>
  </r>
  <r>
    <n v="269"/>
    <s v="NOVA ANGGA MAYORA"/>
    <x v="12"/>
    <n v="40"/>
    <n v="665"/>
  </r>
  <r>
    <n v="270"/>
    <s v="AULIA INTAN MUTIARANI"/>
    <x v="12"/>
    <n v="87"/>
    <n v="1430"/>
  </r>
  <r>
    <n v="271"/>
    <s v="RINI FITRIYANI"/>
    <x v="12"/>
    <n v="41"/>
    <n v="540"/>
  </r>
  <r>
    <n v="272"/>
    <s v="IWAN SYAHRONI"/>
    <x v="12"/>
    <n v="607"/>
    <n v="5725"/>
  </r>
  <r>
    <n v="273"/>
    <s v="JULIAN KARTIKA"/>
    <x v="12"/>
    <n v="123"/>
    <n v="2260"/>
  </r>
  <r>
    <n v="274"/>
    <s v="AGIT ARIYUDA"/>
    <x v="12"/>
    <n v="27"/>
    <n v="725"/>
  </r>
  <r>
    <n v="275"/>
    <s v="ADITYA PUTRA UTAMA"/>
    <x v="12"/>
    <n v="3"/>
    <n v="265"/>
  </r>
  <r>
    <n v="276"/>
    <s v="AGUNG ASSYARI"/>
    <x v="12"/>
    <n v="1"/>
    <n v="275"/>
  </r>
  <r>
    <n v="277"/>
    <s v="AHMAD ZAIRIN"/>
    <x v="12"/>
    <n v="14289"/>
    <n v="341278"/>
  </r>
  <r>
    <n v="278"/>
    <s v="ANDI SOPANDI"/>
    <x v="12"/>
    <n v="19"/>
    <n v="610"/>
  </r>
  <r>
    <n v="279"/>
    <s v="ANI OKTAVIANI"/>
    <x v="12"/>
    <n v="24"/>
    <n v="590"/>
  </r>
  <r>
    <n v="280"/>
    <s v="ARMIN GIAS"/>
    <x v="12"/>
    <n v="22"/>
    <n v="705"/>
  </r>
  <r>
    <n v="281"/>
    <s v="CECEP ISMAIL"/>
    <x v="12"/>
    <n v="1"/>
    <n v="200"/>
  </r>
  <r>
    <n v="282"/>
    <s v="CHEFI FIRMANSYAH"/>
    <x v="12"/>
    <n v="0"/>
    <n v="185"/>
  </r>
  <r>
    <n v="283"/>
    <s v="DEDE AGUNG SETIABUDI"/>
    <x v="12"/>
    <n v="4064"/>
    <n v="70135"/>
  </r>
  <r>
    <n v="284"/>
    <s v="DEDEN JAELANI"/>
    <x v="12"/>
    <n v="18"/>
    <n v="650"/>
  </r>
  <r>
    <n v="285"/>
    <s v="DERI WAHYU GUNAWAN"/>
    <x v="12"/>
    <n v="0"/>
    <n v="250"/>
  </r>
  <r>
    <n v="286"/>
    <s v="DESTIO HARIPUTRO"/>
    <x v="12"/>
    <n v="21"/>
    <n v="630"/>
  </r>
  <r>
    <n v="287"/>
    <s v="DIKI HERDIYANTO"/>
    <x v="12"/>
    <n v="0"/>
    <n v="0"/>
  </r>
  <r>
    <n v="288"/>
    <s v="DWI RIYANTO"/>
    <x v="12"/>
    <n v="9"/>
    <n v="290"/>
  </r>
  <r>
    <n v="289"/>
    <s v="FAJAR SONI"/>
    <x v="12"/>
    <n v="18"/>
    <n v="595"/>
  </r>
  <r>
    <n v="290"/>
    <s v="INDHA MARDIA PRIAWAN"/>
    <x v="12"/>
    <n v="25"/>
    <n v="630"/>
  </r>
  <r>
    <n v="291"/>
    <s v="IRFAN"/>
    <x v="12"/>
    <n v="1"/>
    <n v="185"/>
  </r>
  <r>
    <n v="292"/>
    <s v="IRVAN ARDIANSYAH"/>
    <x v="12"/>
    <n v="21"/>
    <n v="615"/>
  </r>
  <r>
    <n v="293"/>
    <s v="IWAN SETIAWAN"/>
    <x v="12"/>
    <n v="8"/>
    <n v="760"/>
  </r>
  <r>
    <n v="294"/>
    <s v="KURNIA"/>
    <x v="12"/>
    <n v="18"/>
    <n v="600"/>
  </r>
  <r>
    <n v="295"/>
    <s v="PRAYITNO"/>
    <x v="12"/>
    <n v="2"/>
    <n v="210"/>
  </r>
  <r>
    <n v="296"/>
    <s v="RIDWAN"/>
    <x v="12"/>
    <n v="2853"/>
    <n v="46235"/>
  </r>
  <r>
    <n v="297"/>
    <s v="SRI WIDODO"/>
    <x v="12"/>
    <n v="0"/>
    <n v="205"/>
  </r>
  <r>
    <n v="298"/>
    <s v="SYAILA NUR JUANDILLAH"/>
    <x v="12"/>
    <n v="20"/>
    <n v="597"/>
  </r>
  <r>
    <n v="299"/>
    <s v="TRISA"/>
    <x v="12"/>
    <n v="5"/>
    <n v="245"/>
  </r>
  <r>
    <n v="300"/>
    <s v="VEMBRIYANTO KUNCORO"/>
    <x v="12"/>
    <n v="8"/>
    <n v="230"/>
  </r>
  <r>
    <n v="301"/>
    <s v="YOYON KAHYANA"/>
    <x v="12"/>
    <n v="81"/>
    <n v="1362"/>
  </r>
  <r>
    <n v="302"/>
    <s v="YULAN DEWI AYUSTINA"/>
    <x v="12"/>
    <n v="14"/>
    <n v="485"/>
  </r>
  <r>
    <n v="303"/>
    <s v="YUSUP SUTISNA"/>
    <x v="12"/>
    <n v="0"/>
    <n v="225"/>
  </r>
  <r>
    <n v="304"/>
    <s v="FIRNA AMALIA APRILIAN"/>
    <x v="12"/>
    <n v="8"/>
    <n v="215"/>
  </r>
  <r>
    <n v="305"/>
    <s v="SONI SOFYAN ISKANDAR"/>
    <x v="12"/>
    <n v="0"/>
    <n v="195"/>
  </r>
  <r>
    <n v="306"/>
    <s v="YUDI KUSNADI"/>
    <x v="12"/>
    <n v="2"/>
    <n v="200"/>
  </r>
  <r>
    <n v="307"/>
    <s v="AVIT APRIYANTONO"/>
    <x v="12"/>
    <n v="5"/>
    <n v="170"/>
  </r>
  <r>
    <n v="308"/>
    <s v="DIKI NURYANA"/>
    <x v="12"/>
    <n v="9"/>
    <n v="275"/>
  </r>
  <r>
    <n v="309"/>
    <s v="FARDAN HERDIANSYAH"/>
    <x v="12"/>
    <n v="0"/>
    <n v="195"/>
  </r>
  <r>
    <n v="310"/>
    <s v="IMAM PEBRIDARMAWAN"/>
    <x v="12"/>
    <n v="4"/>
    <n v="235"/>
  </r>
  <r>
    <n v="311"/>
    <s v="LUTHFI FAHMI IBRAHIM"/>
    <x v="12"/>
    <n v="0"/>
    <n v="205"/>
  </r>
  <r>
    <n v="312"/>
    <s v="WARIS KABUL MARTONO"/>
    <x v="12"/>
    <n v="0"/>
    <n v="180"/>
  </r>
  <r>
    <n v="313"/>
    <s v="ANDI SUGANDI"/>
    <x v="12"/>
    <n v="0"/>
    <n v="250"/>
  </r>
  <r>
    <n v="314"/>
    <s v="SOLEHIDIN"/>
    <x v="12"/>
    <n v="24"/>
    <n v="540"/>
  </r>
  <r>
    <n v="315"/>
    <s v="AGAM YULIANTO"/>
    <x v="12"/>
    <n v="0"/>
    <n v="215"/>
  </r>
  <r>
    <n v="316"/>
    <s v="ANDRE DELIA PURNAMA"/>
    <x v="12"/>
    <n v="1"/>
    <n v="275"/>
  </r>
  <r>
    <n v="317"/>
    <s v="EKI NUR RIZKIN"/>
    <x v="12"/>
    <n v="0"/>
    <n v="275"/>
  </r>
  <r>
    <n v="318"/>
    <s v="FAHD UL NAJIB"/>
    <x v="12"/>
    <n v="0"/>
    <n v="165"/>
  </r>
  <r>
    <n v="319"/>
    <s v="IMAN SUTARMAN"/>
    <x v="12"/>
    <n v="0"/>
    <n v="185"/>
  </r>
  <r>
    <n v="320"/>
    <s v="NIKI HENDRIAWAN"/>
    <x v="12"/>
    <n v="4"/>
    <n v="200"/>
  </r>
  <r>
    <n v="321"/>
    <s v="REZZA DWINUGRAHA"/>
    <x v="12"/>
    <n v="1"/>
    <n v="190"/>
  </r>
  <r>
    <n v="322"/>
    <s v="RUDIYANTO"/>
    <x v="12"/>
    <n v="0"/>
    <n v="285"/>
  </r>
  <r>
    <n v="323"/>
    <s v="TEGUH ERIYANTO"/>
    <x v="12"/>
    <n v="1"/>
    <n v="200"/>
  </r>
  <r>
    <n v="324"/>
    <s v="RACHMAD PURWANTO"/>
    <x v="12"/>
    <n v="43"/>
    <n v="415"/>
  </r>
  <r>
    <n v="325"/>
    <s v="BUDDY PEBRIANTO"/>
    <x v="12"/>
    <n v="0"/>
    <n v="300"/>
  </r>
  <r>
    <n v="326"/>
    <s v="MOCHAMAD HENDRAWAN"/>
    <x v="12"/>
    <n v="1"/>
    <n v="390"/>
  </r>
  <r>
    <n v="327"/>
    <s v="BANI ADAM SAPUTRA WIJAYA"/>
    <x v="12"/>
    <n v="0"/>
    <n v="275"/>
  </r>
  <r>
    <n v="328"/>
    <s v="DEDI ACHMAD HIDAYATULLOH"/>
    <x v="12"/>
    <n v="0"/>
    <n v="295"/>
  </r>
  <r>
    <n v="329"/>
    <s v="DIKDIK NURJAMAN"/>
    <x v="12"/>
    <n v="0"/>
    <n v="265"/>
  </r>
  <r>
    <n v="330"/>
    <s v="FIAN KRISFIANSEN"/>
    <x v="12"/>
    <n v="0"/>
    <n v="305"/>
  </r>
  <r>
    <n v="331"/>
    <s v="JAKA PURNAMA"/>
    <x v="12"/>
    <n v="0"/>
    <n v="285"/>
  </r>
  <r>
    <n v="332"/>
    <s v="JEJEN SAEPUL LATIF"/>
    <x v="12"/>
    <n v="4"/>
    <n v="300"/>
  </r>
  <r>
    <n v="333"/>
    <s v="MUHAMAD AGUS SALIM"/>
    <x v="12"/>
    <n v="0"/>
    <n v="295"/>
  </r>
  <r>
    <n v="334"/>
    <s v="MUNALIA HANIFAH"/>
    <x v="12"/>
    <n v="0"/>
    <n v="300"/>
  </r>
  <r>
    <n v="335"/>
    <s v="RIKI GUNAWAN"/>
    <x v="12"/>
    <n v="6"/>
    <n v="330"/>
  </r>
  <r>
    <n v="336"/>
    <s v="RINO"/>
    <x v="12"/>
    <n v="1"/>
    <n v="285"/>
  </r>
  <r>
    <n v="337"/>
    <s v="TONI SANTONI"/>
    <x v="12"/>
    <n v="0"/>
    <n v="305"/>
  </r>
  <r>
    <n v="338"/>
    <s v="WINA NURLAIKA"/>
    <x v="12"/>
    <n v="7"/>
    <n v="340"/>
  </r>
  <r>
    <n v="339"/>
    <s v="WAHYUDI"/>
    <x v="12"/>
    <n v="44"/>
    <n v="1065"/>
  </r>
  <r>
    <n v="340"/>
    <s v="WAWAN GUNAWAN"/>
    <x v="12"/>
    <n v="0"/>
    <n v="270"/>
  </r>
  <r>
    <n v="341"/>
    <s v="RD. HERU PURNOMO"/>
    <x v="12"/>
    <n v="20"/>
    <n v="435"/>
  </r>
  <r>
    <n v="342"/>
    <s v="AGUS GUNAWAN"/>
    <x v="12"/>
    <n v="8"/>
    <n v="320"/>
  </r>
  <r>
    <n v="343"/>
    <s v="ERWIN GUSTAMAN"/>
    <x v="12"/>
    <n v="0"/>
    <n v="270"/>
  </r>
  <r>
    <n v="344"/>
    <s v="FAJAR WAHYUDI"/>
    <x v="12"/>
    <n v="0"/>
    <n v="255"/>
  </r>
  <r>
    <n v="345"/>
    <s v="NANDA DEAN ARDHANA"/>
    <x v="12"/>
    <n v="0"/>
    <n v="365"/>
  </r>
  <r>
    <n v="346"/>
    <s v="PIPI NURAZIZAH"/>
    <x v="12"/>
    <n v="13"/>
    <n v="500"/>
  </r>
  <r>
    <n v="347"/>
    <s v="TRI ARI YUNIDA"/>
    <x v="12"/>
    <n v="0"/>
    <n v="280"/>
  </r>
  <r>
    <n v="348"/>
    <s v="UGUN GUNAWAN"/>
    <x v="12"/>
    <n v="0"/>
    <n v="280"/>
  </r>
  <r>
    <n v="349"/>
    <s v="RUBY KAUKABIT TA'LIEM"/>
    <x v="13"/>
    <n v="0"/>
    <n v="0"/>
  </r>
  <r>
    <n v="350"/>
    <s v="RAMADAN SADIKIN"/>
    <x v="13"/>
    <n v="24"/>
    <n v="1020"/>
  </r>
  <r>
    <n v="351"/>
    <s v="MUHAMMAD SYARIF RIDLO"/>
    <x v="13"/>
    <n v="49"/>
    <n v="1175"/>
  </r>
  <r>
    <n v="352"/>
    <s v="RANGGA DWI ADITIAWAN"/>
    <x v="13"/>
    <n v="128"/>
    <n v="1910"/>
  </r>
  <r>
    <n v="353"/>
    <s v="A. DANI NURJAMAN HAKIM"/>
    <x v="13"/>
    <n v="3"/>
    <n v="305"/>
  </r>
  <r>
    <n v="354"/>
    <s v="NOFIARDI SYAHRUL"/>
    <x v="13"/>
    <n v="0"/>
    <n v="360"/>
  </r>
  <r>
    <n v="355"/>
    <s v="IMAM MUALANA CAHYADI"/>
    <x v="13"/>
    <n v="15"/>
    <n v="520"/>
  </r>
  <r>
    <n v="356"/>
    <s v="KIKI MUSLIHAT"/>
    <x v="13"/>
    <n v="2"/>
    <n v="425"/>
  </r>
  <r>
    <n v="357"/>
    <s v="TRYO PERMADI"/>
    <x v="13"/>
    <n v="343"/>
    <n v="5660"/>
  </r>
  <r>
    <n v="358"/>
    <s v="RISWANTO"/>
    <x v="13"/>
    <n v="42"/>
    <n v="1225"/>
  </r>
  <r>
    <n v="359"/>
    <s v="BUDIYANTO HENDRAWAN"/>
    <x v="13"/>
    <n v="36"/>
    <n v="1095"/>
  </r>
  <r>
    <n v="360"/>
    <s v="RACHMAT MULYADI"/>
    <x v="13"/>
    <n v="4"/>
    <n v="550"/>
  </r>
  <r>
    <n v="361"/>
    <s v="ANDRI SOPIAN"/>
    <x v="13"/>
    <n v="9"/>
    <n v="610"/>
  </r>
  <r>
    <n v="362"/>
    <s v="DENY SUPRIADIN"/>
    <x v="13"/>
    <n v="20"/>
    <n v="930"/>
  </r>
  <r>
    <n v="363"/>
    <s v="HIDAYAT"/>
    <x v="13"/>
    <n v="2"/>
    <n v="1030"/>
  </r>
  <r>
    <n v="364"/>
    <s v="PANJI SOLEHUDIN"/>
    <x v="13"/>
    <n v="3"/>
    <n v="735"/>
  </r>
  <r>
    <n v="365"/>
    <s v="IWAN SURYANA"/>
    <x v="13"/>
    <n v="6"/>
    <n v="625"/>
  </r>
  <r>
    <n v="366"/>
    <s v="CEP HARI RAYADI PUTRA"/>
    <x v="13"/>
    <n v="127"/>
    <n v="2029"/>
  </r>
  <r>
    <n v="367"/>
    <s v="ARIF PUJIANTO"/>
    <x v="13"/>
    <n v="18"/>
    <n v="485"/>
  </r>
  <r>
    <n v="368"/>
    <s v="YOGI FIRMANSYAH"/>
    <x v="13"/>
    <n v="10"/>
    <n v="675"/>
  </r>
  <r>
    <n v="369"/>
    <s v="DIKI DARMAWAN"/>
    <x v="13"/>
    <n v="9"/>
    <n v="565"/>
  </r>
  <r>
    <n v="370"/>
    <s v="IRWAN IRMAWAN"/>
    <x v="13"/>
    <n v="64"/>
    <n v="1080"/>
  </r>
  <r>
    <n v="371"/>
    <s v="SETIA BAKTI HUSADA"/>
    <x v="13"/>
    <n v="23"/>
    <n v="260"/>
  </r>
  <r>
    <n v="372"/>
    <s v="ANITA NITA"/>
    <x v="14"/>
    <n v="55"/>
    <n v="4090"/>
  </r>
  <r>
    <n v="373"/>
    <s v="LILIK SARONI"/>
    <x v="14"/>
    <n v="224"/>
    <n v="4212"/>
  </r>
  <r>
    <n v="374"/>
    <s v="DADAN SUTRIYADIN"/>
    <x v="14"/>
    <n v="145"/>
    <n v="3280"/>
  </r>
  <r>
    <n v="375"/>
    <s v="SUSY RIANA"/>
    <x v="14"/>
    <n v="119"/>
    <n v="1293"/>
  </r>
  <r>
    <n v="376"/>
    <s v="PUSPA NINGRUM"/>
    <x v="14"/>
    <n v="158"/>
    <n v="4132"/>
  </r>
  <r>
    <n v="377"/>
    <s v="RIZKY DWI ANGGORO"/>
    <x v="14"/>
    <n v="41"/>
    <n v="1370"/>
  </r>
  <r>
    <n v="378"/>
    <s v="ANGGA PUTRA DIRGANTARA"/>
    <x v="14"/>
    <n v="399"/>
    <n v="4920"/>
  </r>
  <r>
    <n v="379"/>
    <s v="YUDHA PURNAMA SAKTI"/>
    <x v="14"/>
    <n v="134"/>
    <n v="2601"/>
  </r>
  <r>
    <n v="380"/>
    <s v="JEHNNI JESSICA SEPTHILA"/>
    <x v="14"/>
    <n v="195"/>
    <n v="3315"/>
  </r>
  <r>
    <n v="381"/>
    <s v="NINA RATNANINGSIH"/>
    <x v="14"/>
    <n v="206"/>
    <n v="2358"/>
  </r>
  <r>
    <n v="382"/>
    <s v="ANDI ALI SADIKIN"/>
    <x v="14"/>
    <n v="171"/>
    <n v="2325"/>
  </r>
  <r>
    <n v="383"/>
    <s v="HANA CAHYANA"/>
    <x v="14"/>
    <n v="229"/>
    <n v="2547"/>
  </r>
  <r>
    <n v="384"/>
    <s v="RIMA BUDIARTI"/>
    <x v="14"/>
    <n v="150"/>
    <n v="2045"/>
  </r>
  <r>
    <n v="385"/>
    <s v="NURVIKA MEYDITIA"/>
    <x v="14"/>
    <n v="147"/>
    <n v="3255"/>
  </r>
  <r>
    <n v="386"/>
    <s v="MAHMUD FAISAL"/>
    <x v="14"/>
    <n v="0"/>
    <n v="0"/>
  </r>
  <r>
    <n v="387"/>
    <s v="SITI KARTINI MULYASARI"/>
    <x v="14"/>
    <n v="70"/>
    <n v="2220"/>
  </r>
  <r>
    <n v="388"/>
    <s v="SAHWIN"/>
    <x v="14"/>
    <n v="20"/>
    <n v="675"/>
  </r>
  <r>
    <n v="389"/>
    <s v="IKHSAN"/>
    <x v="14"/>
    <n v="214"/>
    <n v="4860"/>
  </r>
  <r>
    <n v="390"/>
    <s v="YUWAN RADIMAN"/>
    <x v="14"/>
    <n v="106"/>
    <n v="1452"/>
  </r>
  <r>
    <n v="391"/>
    <s v="ASEP ROSID"/>
    <x v="14"/>
    <n v="142"/>
    <n v="3095"/>
  </r>
  <r>
    <n v="392"/>
    <s v="ENNA JUHANA"/>
    <x v="14"/>
    <n v="19"/>
    <n v="872"/>
  </r>
  <r>
    <n v="393"/>
    <s v="GUN GUN GUNAWAN"/>
    <x v="14"/>
    <n v="43"/>
    <n v="505"/>
  </r>
  <r>
    <n v="394"/>
    <s v="INDRA GUNAWAN"/>
    <x v="14"/>
    <n v="69"/>
    <n v="1255"/>
  </r>
  <r>
    <n v="395"/>
    <s v="AANG KURNALI"/>
    <x v="14"/>
    <n v="201"/>
    <n v="3612"/>
  </r>
  <r>
    <n v="396"/>
    <s v="LESMANA"/>
    <x v="14"/>
    <n v="326"/>
    <n v="3365"/>
  </r>
  <r>
    <n v="397"/>
    <s v="WORI"/>
    <x v="14"/>
    <n v="42"/>
    <n v="936"/>
  </r>
  <r>
    <n v="398"/>
    <s v="BAKRAM SOLEH"/>
    <x v="14"/>
    <n v="52"/>
    <n v="737"/>
  </r>
  <r>
    <n v="399"/>
    <s v="DADAN SETIAWAN"/>
    <x v="14"/>
    <n v="98"/>
    <n v="2147"/>
  </r>
  <r>
    <n v="400"/>
    <s v="HANA HANDAYANA"/>
    <x v="14"/>
    <n v="121"/>
    <n v="1539"/>
  </r>
  <r>
    <n v="401"/>
    <s v="KINANTI RASINI SUWARNO PUTERI"/>
    <x v="14"/>
    <n v="110"/>
    <n v="2100"/>
  </r>
  <r>
    <n v="402"/>
    <s v="MOHAMAD ALIP"/>
    <x v="14"/>
    <n v="573"/>
    <n v="5755"/>
  </r>
  <r>
    <n v="403"/>
    <s v="YUDI YUSUF"/>
    <x v="14"/>
    <n v="1387"/>
    <n v="17210"/>
  </r>
  <r>
    <n v="404"/>
    <s v="AGUS"/>
    <x v="14"/>
    <n v="157"/>
    <n v="2035"/>
  </r>
  <r>
    <n v="405"/>
    <s v="ALDI HASAN SADIKIN"/>
    <x v="14"/>
    <n v="61"/>
    <n v="1099"/>
  </r>
  <r>
    <n v="406"/>
    <s v="ASEP SUMARNA"/>
    <x v="14"/>
    <n v="11"/>
    <n v="732"/>
  </r>
  <r>
    <n v="407"/>
    <s v="ASEP YUDI WAHYUDI"/>
    <x v="14"/>
    <n v="14"/>
    <n v="543"/>
  </r>
  <r>
    <n v="408"/>
    <s v="BAGUS EKO NURVIYANTO"/>
    <x v="14"/>
    <n v="64"/>
    <n v="1198"/>
  </r>
  <r>
    <n v="409"/>
    <s v="ELFAN GALVANY"/>
    <x v="14"/>
    <n v="78"/>
    <n v="1358"/>
  </r>
  <r>
    <n v="410"/>
    <s v="HENDI ROHENDI"/>
    <x v="14"/>
    <n v="157"/>
    <n v="2230"/>
  </r>
  <r>
    <n v="411"/>
    <s v="IMAS PARTINI DEWI"/>
    <x v="14"/>
    <n v="50"/>
    <n v="1451"/>
  </r>
  <r>
    <n v="412"/>
    <s v="KUSWANTO"/>
    <x v="14"/>
    <n v="335"/>
    <n v="40230"/>
  </r>
  <r>
    <n v="413"/>
    <s v="MUHAMMAD RIZKI NOVRIZAL"/>
    <x v="14"/>
    <n v="59"/>
    <n v="672"/>
  </r>
  <r>
    <n v="414"/>
    <s v="SOFYANA"/>
    <x v="14"/>
    <n v="9"/>
    <n v="567"/>
  </r>
  <r>
    <n v="415"/>
    <s v="SUHARDI"/>
    <x v="14"/>
    <n v="260"/>
    <n v="3600"/>
  </r>
  <r>
    <n v="416"/>
    <s v="TOMY"/>
    <x v="14"/>
    <n v="11"/>
    <n v="447"/>
  </r>
  <r>
    <n v="417"/>
    <s v="UJANG RAHMAT"/>
    <x v="14"/>
    <n v="24"/>
    <n v="240"/>
  </r>
  <r>
    <n v="418"/>
    <s v="IMAM ARIEF NURDIANSYAH"/>
    <x v="14"/>
    <n v="11"/>
    <n v="845"/>
  </r>
  <r>
    <n v="419"/>
    <s v="SHANTY MUNARTI"/>
    <x v="15"/>
    <n v="45"/>
    <n v="1330"/>
  </r>
  <r>
    <n v="420"/>
    <s v="YULAN SEPTIAN"/>
    <x v="15"/>
    <n v="64"/>
    <n v="1365"/>
  </r>
  <r>
    <n v="421"/>
    <s v="ANDREAS ASMARA"/>
    <x v="15"/>
    <n v="103"/>
    <n v="1990"/>
  </r>
  <r>
    <n v="422"/>
    <s v="MUCHAMMAD HUDRI"/>
    <x v="15"/>
    <n v="19"/>
    <n v="770"/>
  </r>
  <r>
    <n v="423"/>
    <s v="ARIS BUDI SETIAWAN"/>
    <x v="15"/>
    <n v="269"/>
    <n v="3505"/>
  </r>
  <r>
    <n v="424"/>
    <s v="EKO SETIAWAN PRAMONO"/>
    <x v="15"/>
    <n v="259"/>
    <n v="5715"/>
  </r>
  <r>
    <n v="425"/>
    <s v="ELANG ADI PUTRO"/>
    <x v="15"/>
    <n v="193"/>
    <n v="3330"/>
  </r>
  <r>
    <n v="426"/>
    <s v="MOCHAMAD HABDIAN PERMANA"/>
    <x v="15"/>
    <n v="140"/>
    <n v="1175"/>
  </r>
  <r>
    <n v="427"/>
    <s v="RIZKI RAMDANI"/>
    <x v="15"/>
    <n v="986"/>
    <n v="7383"/>
  </r>
  <r>
    <n v="428"/>
    <s v="STEFANUS BAMBANG RIYANTO"/>
    <x v="15"/>
    <n v="4"/>
    <n v="375"/>
  </r>
  <r>
    <n v="429"/>
    <s v="AGUS NURSYARIF"/>
    <x v="15"/>
    <n v="8"/>
    <n v="390"/>
  </r>
  <r>
    <n v="430"/>
    <s v="DENDI SATRIAWANSYAH"/>
    <x v="15"/>
    <n v="8"/>
    <n v="315"/>
  </r>
  <r>
    <n v="431"/>
    <s v="FERI PEBRIANA"/>
    <x v="15"/>
    <n v="6"/>
    <n v="1355"/>
  </r>
  <r>
    <n v="432"/>
    <s v="GUNGUN GANIDA"/>
    <x v="15"/>
    <n v="1"/>
    <n v="315"/>
  </r>
  <r>
    <n v="433"/>
    <s v="HADI ISMANTO"/>
    <x v="15"/>
    <n v="0"/>
    <n v="330"/>
  </r>
  <r>
    <n v="434"/>
    <s v="RIDWAN GUNAWAN"/>
    <x v="15"/>
    <n v="2"/>
    <n v="335"/>
  </r>
  <r>
    <n v="435"/>
    <s v="SONNY SETIAWAN"/>
    <x v="15"/>
    <n v="5"/>
    <n v="420"/>
  </r>
  <r>
    <n v="436"/>
    <s v="WAWAN SUTISNA"/>
    <x v="15"/>
    <n v="31"/>
    <n v="2035"/>
  </r>
  <r>
    <n v="437"/>
    <s v="AMIR HAMZAH"/>
    <x v="15"/>
    <n v="20"/>
    <n v="587"/>
  </r>
  <r>
    <n v="438"/>
    <s v="GIAN ERNAWAN"/>
    <x v="15"/>
    <n v="8"/>
    <n v="350"/>
  </r>
  <r>
    <n v="439"/>
    <s v="IWAN NUGRAHA"/>
    <x v="15"/>
    <n v="235"/>
    <n v="3020"/>
  </r>
  <r>
    <n v="440"/>
    <s v="NANANG SUNARYA"/>
    <x v="15"/>
    <n v="20"/>
    <n v="475"/>
  </r>
  <r>
    <n v="441"/>
    <s v="DADAN RAKHMAT SAMUWADRIA"/>
    <x v="16"/>
    <n v="83"/>
    <n v="2520"/>
  </r>
  <r>
    <n v="442"/>
    <s v="GUNAWAN INDRIANTO"/>
    <x v="16"/>
    <n v="772"/>
    <n v="11165"/>
  </r>
  <r>
    <n v="443"/>
    <s v="AYUB MULYO WIDODO"/>
    <x v="16"/>
    <n v="44"/>
    <n v="1590"/>
  </r>
  <r>
    <n v="444"/>
    <s v="OTONG TAHYA"/>
    <x v="16"/>
    <n v="126"/>
    <n v="2959"/>
  </r>
  <r>
    <n v="445"/>
    <s v="GATRIA GANJAR ROCHMANO"/>
    <x v="16"/>
    <n v="65"/>
    <n v="25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660728-D69C-4C2A-9D12-AB23845F926B}" name="PivotTable5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6">
  <location ref="A1:B19" firstHeaderRow="1" firstDataRow="1" firstDataCol="1"/>
  <pivotFields count="5">
    <pivotField showAll="0"/>
    <pivotField showAll="0"/>
    <pivotField axis="axisRow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dataField="1" showAll="0"/>
    <pivotField showAll="0"/>
  </pivotFields>
  <rowFields count="1">
    <field x="2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Average of Total Access Mei" fld="3" subtotal="average" baseField="2" baseItem="0"/>
  </dataFields>
  <formats count="2">
    <format dxfId="1">
      <pivotArea collapsedLevelsAreSubtotals="1" fieldPosition="0">
        <references count="1">
          <reference field="2" count="0"/>
        </references>
      </pivotArea>
    </format>
    <format dxfId="0">
      <pivotArea grandRow="1" outline="0" collapsedLevelsAreSubtotals="1" fieldPosition="0"/>
    </format>
  </format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DB22EF-4A22-40E7-B57D-79876068218E}" name="PivotTable6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6">
  <location ref="E1:F19" firstHeaderRow="1" firstDataRow="1" firstDataCol="1"/>
  <pivotFields count="5">
    <pivotField showAll="0"/>
    <pivotField showAll="0"/>
    <pivotField axis="axisRow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/>
    <pivotField dataField="1" showAll="0"/>
  </pivotFields>
  <rowFields count="1">
    <field x="2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Average of Poin Mei" fld="4" subtotal="average" baseField="2" baseItem="0"/>
  </dataFields>
  <formats count="2">
    <format dxfId="3">
      <pivotArea collapsedLevelsAreSubtotals="1" fieldPosition="0">
        <references count="1">
          <reference field="2" count="0"/>
        </references>
      </pivotArea>
    </format>
    <format dxfId="2">
      <pivotArea grandRow="1" outline="0" collapsedLevelsAreSubtotals="1" fieldPosition="0"/>
    </format>
  </format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B183"/>
  <sheetViews>
    <sheetView showGridLines="0" topLeftCell="A174" zoomScale="84" zoomScaleNormal="84" workbookViewId="0">
      <selection activeCell="J181" sqref="J181"/>
    </sheetView>
  </sheetViews>
  <sheetFormatPr defaultColWidth="9.140625" defaultRowHeight="18" customHeight="1"/>
  <cols>
    <col min="1" max="1" width="4.7109375" style="5" customWidth="1"/>
    <col min="2" max="2" width="11" style="17" customWidth="1"/>
    <col min="3" max="3" width="38.28515625" style="115" customWidth="1"/>
    <col min="4" max="4" width="18.85546875" style="5" bestFit="1" customWidth="1"/>
    <col min="5" max="5" width="9" style="5" customWidth="1"/>
    <col min="6" max="6" width="10.140625" style="5" customWidth="1"/>
    <col min="7" max="8" width="8.5703125" style="5" customWidth="1"/>
    <col min="9" max="9" width="7.42578125" style="5" customWidth="1"/>
    <col min="10" max="10" width="9.140625" style="5"/>
    <col min="11" max="11" width="15.7109375" style="5" customWidth="1"/>
    <col min="12" max="15" width="5.7109375" style="5" customWidth="1"/>
    <col min="16" max="16" width="11.28515625" style="5" bestFit="1" customWidth="1"/>
    <col min="17" max="17" width="5.7109375" style="5" customWidth="1"/>
    <col min="18" max="28" width="15.7109375" style="5" customWidth="1"/>
    <col min="29" max="29" width="9.140625" style="5" customWidth="1"/>
    <col min="30" max="30" width="4.7109375" style="5" customWidth="1"/>
    <col min="31" max="31" width="5.42578125" style="5" customWidth="1"/>
    <col min="32" max="32" width="40.7109375" style="5" customWidth="1"/>
    <col min="33" max="38" width="9.140625" style="5"/>
    <col min="39" max="39" width="4.7109375" style="5" customWidth="1"/>
    <col min="40" max="40" width="6.5703125" style="5" customWidth="1"/>
    <col min="41" max="41" width="43" style="5" bestFit="1" customWidth="1"/>
    <col min="42" max="16384" width="9.140625" style="5"/>
  </cols>
  <sheetData>
    <row r="1" spans="2:10" ht="41.25">
      <c r="B1" s="283"/>
      <c r="C1" s="284" t="s">
        <v>425</v>
      </c>
      <c r="D1" s="287">
        <v>45778</v>
      </c>
      <c r="E1" s="285"/>
      <c r="F1" s="285"/>
      <c r="G1" s="285"/>
      <c r="H1" s="285"/>
      <c r="I1" s="285"/>
      <c r="J1" s="286"/>
    </row>
    <row r="2" spans="2:10" ht="18" customHeight="1">
      <c r="B2" s="4"/>
      <c r="C2" s="113"/>
    </row>
    <row r="3" spans="2:10" s="9" customFormat="1" ht="18" customHeight="1">
      <c r="B3" s="934" t="s">
        <v>238</v>
      </c>
      <c r="C3" s="935"/>
      <c r="D3" s="935"/>
      <c r="E3" s="935"/>
      <c r="F3" s="935"/>
      <c r="G3" s="935"/>
      <c r="H3" s="935"/>
      <c r="I3" s="935"/>
      <c r="J3" s="936"/>
    </row>
    <row r="4" spans="2:10" s="8" customFormat="1" ht="18" customHeight="1">
      <c r="B4" s="937" t="s">
        <v>163</v>
      </c>
      <c r="C4" s="939" t="s">
        <v>110</v>
      </c>
      <c r="D4" s="940"/>
      <c r="E4" s="941" t="s">
        <v>77</v>
      </c>
      <c r="F4" s="943" t="s">
        <v>111</v>
      </c>
      <c r="G4" s="944"/>
      <c r="H4" s="945" t="s">
        <v>77</v>
      </c>
      <c r="I4" s="947" t="s">
        <v>277</v>
      </c>
      <c r="J4" s="949" t="s">
        <v>112</v>
      </c>
    </row>
    <row r="5" spans="2:10" s="8" customFormat="1" ht="18" customHeight="1">
      <c r="B5" s="938"/>
      <c r="C5" s="401" t="s">
        <v>113</v>
      </c>
      <c r="D5" s="402" t="s">
        <v>114</v>
      </c>
      <c r="E5" s="942"/>
      <c r="F5" s="395" t="s">
        <v>113</v>
      </c>
      <c r="G5" s="395" t="s">
        <v>114</v>
      </c>
      <c r="H5" s="946"/>
      <c r="I5" s="948"/>
      <c r="J5" s="950"/>
    </row>
    <row r="6" spans="2:10" ht="18" customHeight="1">
      <c r="B6" s="410" t="s">
        <v>434</v>
      </c>
      <c r="C6" s="403">
        <v>0</v>
      </c>
      <c r="D6" s="404">
        <v>3</v>
      </c>
      <c r="E6" s="405">
        <f>SUM(C6:D6)</f>
        <v>3</v>
      </c>
      <c r="F6" s="396">
        <v>2</v>
      </c>
      <c r="G6" s="396">
        <v>11</v>
      </c>
      <c r="H6" s="397">
        <f>SUM(F6:G6)</f>
        <v>13</v>
      </c>
      <c r="I6" s="415">
        <v>1</v>
      </c>
      <c r="J6" s="412">
        <f>E6+H6+I6</f>
        <v>17</v>
      </c>
    </row>
    <row r="7" spans="2:10" ht="18" customHeight="1">
      <c r="B7" s="411" t="s">
        <v>79</v>
      </c>
      <c r="C7" s="406">
        <v>1</v>
      </c>
      <c r="D7" s="405">
        <v>15</v>
      </c>
      <c r="E7" s="405">
        <f>SUM(C7:D7)</f>
        <v>16</v>
      </c>
      <c r="F7" s="397">
        <v>2</v>
      </c>
      <c r="G7" s="397">
        <v>22</v>
      </c>
      <c r="H7" s="397">
        <f>SUM(F7:G7)</f>
        <v>24</v>
      </c>
      <c r="I7" s="399">
        <v>1</v>
      </c>
      <c r="J7" s="412">
        <f>E7+H7+I7</f>
        <v>41</v>
      </c>
    </row>
    <row r="8" spans="2:10" ht="18" customHeight="1">
      <c r="B8" s="411" t="s">
        <v>80</v>
      </c>
      <c r="C8" s="406">
        <v>0</v>
      </c>
      <c r="D8" s="405">
        <v>25</v>
      </c>
      <c r="E8" s="405">
        <f>SUM(C8:D8)</f>
        <v>25</v>
      </c>
      <c r="F8" s="397">
        <v>4</v>
      </c>
      <c r="G8" s="397">
        <v>17</v>
      </c>
      <c r="H8" s="397">
        <f>SUM(F8:G8)</f>
        <v>21</v>
      </c>
      <c r="I8" s="399">
        <v>1</v>
      </c>
      <c r="J8" s="412">
        <f>E8+H8+I8</f>
        <v>47</v>
      </c>
    </row>
    <row r="9" spans="2:10" ht="18" customHeight="1">
      <c r="B9" s="411" t="s">
        <v>81</v>
      </c>
      <c r="C9" s="406">
        <v>2</v>
      </c>
      <c r="D9" s="405">
        <v>296</v>
      </c>
      <c r="E9" s="405">
        <f>SUM(C9:D9)</f>
        <v>298</v>
      </c>
      <c r="F9" s="397">
        <v>1</v>
      </c>
      <c r="G9" s="397">
        <v>37</v>
      </c>
      <c r="H9" s="397">
        <f>SUM(F9:G9)</f>
        <v>38</v>
      </c>
      <c r="I9" s="399">
        <v>1</v>
      </c>
      <c r="J9" s="412">
        <f>E9+H9+I9</f>
        <v>337</v>
      </c>
    </row>
    <row r="10" spans="2:10" ht="18" customHeight="1">
      <c r="B10" s="414" t="s">
        <v>77</v>
      </c>
      <c r="C10" s="407">
        <f t="shared" ref="C10:I10" si="0">SUM(C6:C9)</f>
        <v>3</v>
      </c>
      <c r="D10" s="408">
        <f>SUM(D6:D9)</f>
        <v>339</v>
      </c>
      <c r="E10" s="408">
        <f>SUM(E6:E9)</f>
        <v>342</v>
      </c>
      <c r="F10" s="398">
        <f>SUM(F6:F9)</f>
        <v>9</v>
      </c>
      <c r="G10" s="398">
        <f t="shared" si="0"/>
        <v>87</v>
      </c>
      <c r="H10" s="398">
        <f>SUM(H6:H9)</f>
        <v>96</v>
      </c>
      <c r="I10" s="400">
        <f t="shared" si="0"/>
        <v>4</v>
      </c>
      <c r="J10" s="27">
        <f>SUM(J6:J9)</f>
        <v>442</v>
      </c>
    </row>
    <row r="11" spans="2:10" ht="18" customHeight="1">
      <c r="B11" s="411" t="s">
        <v>216</v>
      </c>
      <c r="C11" s="406">
        <v>41</v>
      </c>
      <c r="D11" s="405">
        <v>0</v>
      </c>
      <c r="E11" s="405">
        <f t="shared" ref="E11" si="1">SUM(C11:D11)</f>
        <v>41</v>
      </c>
      <c r="F11" s="397">
        <v>0</v>
      </c>
      <c r="G11" s="397">
        <v>0</v>
      </c>
      <c r="H11" s="397">
        <v>0</v>
      </c>
      <c r="I11" s="409">
        <v>0</v>
      </c>
      <c r="J11" s="412">
        <f>E11+H11+I11</f>
        <v>41</v>
      </c>
    </row>
    <row r="12" spans="2:10" ht="18" customHeight="1">
      <c r="B12" s="414" t="s">
        <v>77</v>
      </c>
      <c r="C12" s="407">
        <f>SUM(C10:C11)</f>
        <v>44</v>
      </c>
      <c r="D12" s="408">
        <f t="shared" ref="D12:J12" si="2">SUM(D10:D11)</f>
        <v>339</v>
      </c>
      <c r="E12" s="408">
        <f t="shared" si="2"/>
        <v>383</v>
      </c>
      <c r="F12" s="398">
        <f t="shared" si="2"/>
        <v>9</v>
      </c>
      <c r="G12" s="398">
        <f t="shared" si="2"/>
        <v>87</v>
      </c>
      <c r="H12" s="398">
        <f t="shared" si="2"/>
        <v>96</v>
      </c>
      <c r="I12" s="400">
        <f t="shared" si="2"/>
        <v>4</v>
      </c>
      <c r="J12" s="413">
        <f t="shared" si="2"/>
        <v>483</v>
      </c>
    </row>
    <row r="15" spans="2:10" ht="18" customHeight="1">
      <c r="B15" s="925" t="s">
        <v>164</v>
      </c>
      <c r="C15" s="926"/>
      <c r="D15" s="926"/>
      <c r="E15" s="927"/>
    </row>
    <row r="16" spans="2:10" ht="18" customHeight="1">
      <c r="B16" s="63" t="s">
        <v>117</v>
      </c>
      <c r="C16" s="44" t="s">
        <v>124</v>
      </c>
      <c r="D16" s="44" t="s">
        <v>115</v>
      </c>
      <c r="E16" s="44" t="s">
        <v>116</v>
      </c>
    </row>
    <row r="17" spans="2:9" ht="18" customHeight="1">
      <c r="B17" s="29">
        <v>1</v>
      </c>
      <c r="C17" s="30" t="s">
        <v>398</v>
      </c>
      <c r="D17" s="25">
        <v>13</v>
      </c>
      <c r="E17" s="43">
        <f t="shared" ref="E17:E22" si="3">D17/$D$23</f>
        <v>2.9411764705882353E-2</v>
      </c>
    </row>
    <row r="18" spans="2:9" ht="18" customHeight="1">
      <c r="B18" s="29">
        <v>2</v>
      </c>
      <c r="C18" s="30" t="s">
        <v>397</v>
      </c>
      <c r="D18" s="25">
        <v>51</v>
      </c>
      <c r="E18" s="43">
        <f t="shared" si="3"/>
        <v>0.11538461538461539</v>
      </c>
    </row>
    <row r="19" spans="2:9" ht="18" customHeight="1">
      <c r="B19" s="29">
        <v>3</v>
      </c>
      <c r="C19" s="30" t="s">
        <v>125</v>
      </c>
      <c r="D19" s="25">
        <v>107</v>
      </c>
      <c r="E19" s="43">
        <f t="shared" si="3"/>
        <v>0.24208144796380091</v>
      </c>
    </row>
    <row r="20" spans="2:9" ht="18" customHeight="1">
      <c r="B20" s="29">
        <v>4</v>
      </c>
      <c r="C20" s="30" t="s">
        <v>126</v>
      </c>
      <c r="D20" s="25">
        <v>70</v>
      </c>
      <c r="E20" s="43">
        <f t="shared" si="3"/>
        <v>0.15837104072398189</v>
      </c>
    </row>
    <row r="21" spans="2:9" ht="18" customHeight="1">
      <c r="B21" s="29">
        <v>5</v>
      </c>
      <c r="C21" s="30" t="s">
        <v>399</v>
      </c>
      <c r="D21" s="25">
        <v>29</v>
      </c>
      <c r="E21" s="43">
        <f t="shared" si="3"/>
        <v>6.561085972850679E-2</v>
      </c>
    </row>
    <row r="22" spans="2:9" ht="18" customHeight="1">
      <c r="B22" s="29">
        <v>6</v>
      </c>
      <c r="C22" s="30" t="s">
        <v>127</v>
      </c>
      <c r="D22" s="25">
        <v>172</v>
      </c>
      <c r="E22" s="43">
        <f t="shared" si="3"/>
        <v>0.38914027149321267</v>
      </c>
    </row>
    <row r="23" spans="2:9" ht="18" customHeight="1">
      <c r="B23" s="28"/>
      <c r="C23" s="114" t="s">
        <v>77</v>
      </c>
      <c r="D23" s="31">
        <f>SUM(D17:D22)</f>
        <v>442</v>
      </c>
      <c r="E23" s="32">
        <f>SUM(E17:E22)</f>
        <v>1</v>
      </c>
    </row>
    <row r="24" spans="2:9" ht="18" customHeight="1">
      <c r="B24" s="5"/>
    </row>
    <row r="25" spans="2:9" ht="18" customHeight="1">
      <c r="D25" s="19"/>
      <c r="E25" s="20"/>
    </row>
    <row r="31" spans="2:9" ht="18" customHeight="1">
      <c r="B31" s="928" t="s">
        <v>426</v>
      </c>
      <c r="C31" s="929"/>
      <c r="D31" s="929"/>
      <c r="E31" s="929"/>
      <c r="F31" s="929"/>
      <c r="G31" s="929"/>
      <c r="H31" s="929"/>
      <c r="I31" s="930"/>
    </row>
    <row r="32" spans="2:9" ht="18" customHeight="1">
      <c r="B32" s="931" t="s">
        <v>117</v>
      </c>
      <c r="C32" s="932" t="s">
        <v>168</v>
      </c>
      <c r="D32" s="914" t="s">
        <v>203</v>
      </c>
      <c r="E32" s="914"/>
      <c r="F32" s="914"/>
      <c r="G32" s="914"/>
      <c r="H32" s="915" t="s">
        <v>204</v>
      </c>
      <c r="I32" s="917" t="s">
        <v>116</v>
      </c>
    </row>
    <row r="33" spans="2:9" ht="18" customHeight="1">
      <c r="B33" s="931"/>
      <c r="C33" s="933"/>
      <c r="D33" s="416" t="s">
        <v>118</v>
      </c>
      <c r="E33" s="416" t="s">
        <v>396</v>
      </c>
      <c r="F33" s="416" t="s">
        <v>395</v>
      </c>
      <c r="G33" s="416" t="s">
        <v>205</v>
      </c>
      <c r="H33" s="916"/>
      <c r="I33" s="917"/>
    </row>
    <row r="34" spans="2:9" ht="18" customHeight="1">
      <c r="B34" s="28">
        <v>1</v>
      </c>
      <c r="C34" s="116" t="s">
        <v>266</v>
      </c>
      <c r="D34" s="25"/>
      <c r="E34" s="25"/>
      <c r="F34" s="25"/>
      <c r="G34" s="25">
        <v>1</v>
      </c>
      <c r="H34" s="33">
        <f>SUM(D34:G34)</f>
        <v>1</v>
      </c>
      <c r="I34" s="34">
        <f t="shared" ref="I34:I56" si="4">H34/$H$57</f>
        <v>2.2624434389140274E-3</v>
      </c>
    </row>
    <row r="35" spans="2:9" ht="18" customHeight="1">
      <c r="B35" s="28">
        <v>2</v>
      </c>
      <c r="C35" s="116" t="s">
        <v>1036</v>
      </c>
      <c r="D35" s="25"/>
      <c r="E35" s="25"/>
      <c r="F35" s="25"/>
      <c r="G35" s="25"/>
      <c r="H35" s="33">
        <f t="shared" ref="H35:H54" si="5">SUM(D35:G35)</f>
        <v>0</v>
      </c>
      <c r="I35" s="34">
        <f t="shared" si="4"/>
        <v>0</v>
      </c>
    </row>
    <row r="36" spans="2:9" ht="18" customHeight="1">
      <c r="B36" s="28">
        <v>3</v>
      </c>
      <c r="C36" s="116" t="s">
        <v>1037</v>
      </c>
      <c r="D36" s="25">
        <v>3</v>
      </c>
      <c r="E36" s="25"/>
      <c r="F36" s="25"/>
      <c r="G36" s="25">
        <v>1</v>
      </c>
      <c r="H36" s="33">
        <f t="shared" si="5"/>
        <v>4</v>
      </c>
      <c r="I36" s="34">
        <f t="shared" si="4"/>
        <v>9.0497737556561094E-3</v>
      </c>
    </row>
    <row r="37" spans="2:9" ht="18" customHeight="1">
      <c r="B37" s="28">
        <v>4</v>
      </c>
      <c r="C37" s="116" t="s">
        <v>1038</v>
      </c>
      <c r="D37" s="25">
        <v>2</v>
      </c>
      <c r="E37" s="25">
        <v>2</v>
      </c>
      <c r="F37" s="25">
        <v>5</v>
      </c>
      <c r="G37" s="25">
        <v>3</v>
      </c>
      <c r="H37" s="33">
        <f t="shared" si="5"/>
        <v>12</v>
      </c>
      <c r="I37" s="34">
        <f t="shared" si="4"/>
        <v>2.7149321266968326E-2</v>
      </c>
    </row>
    <row r="38" spans="2:9" ht="18" customHeight="1">
      <c r="B38" s="28">
        <v>5</v>
      </c>
      <c r="C38" s="116" t="s">
        <v>1039</v>
      </c>
      <c r="D38" s="25"/>
      <c r="E38" s="25"/>
      <c r="F38" s="25"/>
      <c r="G38" s="25">
        <v>1</v>
      </c>
      <c r="H38" s="33">
        <f t="shared" si="5"/>
        <v>1</v>
      </c>
      <c r="I38" s="34">
        <f t="shared" si="4"/>
        <v>2.2624434389140274E-3</v>
      </c>
    </row>
    <row r="39" spans="2:9" ht="33.75" customHeight="1">
      <c r="B39" s="28">
        <v>6</v>
      </c>
      <c r="C39" s="116" t="s">
        <v>1040</v>
      </c>
      <c r="D39" s="25">
        <v>1</v>
      </c>
      <c r="E39" s="25">
        <v>6</v>
      </c>
      <c r="F39" s="25">
        <v>2</v>
      </c>
      <c r="G39" s="25"/>
      <c r="H39" s="33">
        <f>SUM(D39:G39)</f>
        <v>9</v>
      </c>
      <c r="I39" s="34">
        <f t="shared" si="4"/>
        <v>2.0361990950226245E-2</v>
      </c>
    </row>
    <row r="40" spans="2:9" ht="18" customHeight="1">
      <c r="B40" s="28">
        <v>7</v>
      </c>
      <c r="C40" s="116" t="s">
        <v>1041</v>
      </c>
      <c r="D40" s="25">
        <v>1</v>
      </c>
      <c r="E40" s="25">
        <v>1</v>
      </c>
      <c r="F40" s="25">
        <v>2</v>
      </c>
      <c r="G40" s="25"/>
      <c r="H40" s="33">
        <f t="shared" si="5"/>
        <v>4</v>
      </c>
      <c r="I40" s="34">
        <f t="shared" si="4"/>
        <v>9.0497737556561094E-3</v>
      </c>
    </row>
    <row r="41" spans="2:9" ht="18" customHeight="1">
      <c r="B41" s="28">
        <v>8</v>
      </c>
      <c r="C41" s="116" t="s">
        <v>1042</v>
      </c>
      <c r="D41" s="25">
        <v>1</v>
      </c>
      <c r="E41" s="25">
        <v>1</v>
      </c>
      <c r="F41" s="25">
        <v>1</v>
      </c>
      <c r="G41" s="25">
        <v>1</v>
      </c>
      <c r="H41" s="33">
        <f t="shared" si="5"/>
        <v>4</v>
      </c>
      <c r="I41" s="34">
        <f t="shared" si="4"/>
        <v>9.0497737556561094E-3</v>
      </c>
    </row>
    <row r="42" spans="2:9" ht="18" customHeight="1">
      <c r="B42" s="28">
        <v>9</v>
      </c>
      <c r="C42" s="116" t="s">
        <v>1043</v>
      </c>
      <c r="D42" s="25">
        <v>2</v>
      </c>
      <c r="E42" s="25">
        <v>9</v>
      </c>
      <c r="F42" s="25">
        <v>8</v>
      </c>
      <c r="G42" s="25">
        <v>3</v>
      </c>
      <c r="H42" s="33">
        <f t="shared" si="5"/>
        <v>22</v>
      </c>
      <c r="I42" s="34">
        <f t="shared" si="4"/>
        <v>4.9773755656108594E-2</v>
      </c>
    </row>
    <row r="43" spans="2:9" ht="18" customHeight="1">
      <c r="B43" s="28">
        <v>10</v>
      </c>
      <c r="C43" s="116" t="s">
        <v>1044</v>
      </c>
      <c r="D43" s="25"/>
      <c r="E43" s="25"/>
      <c r="F43" s="25"/>
      <c r="G43" s="25">
        <v>1</v>
      </c>
      <c r="H43" s="33">
        <f t="shared" si="5"/>
        <v>1</v>
      </c>
      <c r="I43" s="34">
        <f t="shared" si="4"/>
        <v>2.2624434389140274E-3</v>
      </c>
    </row>
    <row r="44" spans="2:9" ht="18" customHeight="1">
      <c r="B44" s="28">
        <v>11</v>
      </c>
      <c r="C44" s="116" t="s">
        <v>1045</v>
      </c>
      <c r="D44" s="25"/>
      <c r="E44" s="25">
        <v>7</v>
      </c>
      <c r="F44" s="25"/>
      <c r="G44" s="25"/>
      <c r="H44" s="33">
        <f t="shared" si="5"/>
        <v>7</v>
      </c>
      <c r="I44" s="34">
        <f t="shared" si="4"/>
        <v>1.5837104072398189E-2</v>
      </c>
    </row>
    <row r="45" spans="2:9" ht="18" customHeight="1">
      <c r="B45" s="28">
        <v>12</v>
      </c>
      <c r="C45" s="116" t="s">
        <v>1046</v>
      </c>
      <c r="D45" s="25">
        <v>3</v>
      </c>
      <c r="E45" s="25">
        <v>8</v>
      </c>
      <c r="F45" s="25">
        <v>10</v>
      </c>
      <c r="G45" s="25">
        <v>3</v>
      </c>
      <c r="H45" s="33">
        <f t="shared" si="5"/>
        <v>24</v>
      </c>
      <c r="I45" s="34">
        <f t="shared" si="4"/>
        <v>5.4298642533936653E-2</v>
      </c>
    </row>
    <row r="46" spans="2:9" ht="18" customHeight="1">
      <c r="B46" s="28">
        <v>13</v>
      </c>
      <c r="C46" s="116" t="s">
        <v>1047</v>
      </c>
      <c r="D46" s="25">
        <v>2</v>
      </c>
      <c r="E46" s="25">
        <v>5</v>
      </c>
      <c r="F46" s="25">
        <v>1</v>
      </c>
      <c r="G46" s="25"/>
      <c r="H46" s="33">
        <f t="shared" si="5"/>
        <v>8</v>
      </c>
      <c r="I46" s="34">
        <f t="shared" si="4"/>
        <v>1.8099547511312219E-2</v>
      </c>
    </row>
    <row r="47" spans="2:9" ht="18" customHeight="1">
      <c r="B47" s="28">
        <v>14</v>
      </c>
      <c r="C47" s="116" t="s">
        <v>1048</v>
      </c>
      <c r="D47" s="25">
        <v>1</v>
      </c>
      <c r="E47" s="25">
        <v>3</v>
      </c>
      <c r="F47" s="25"/>
      <c r="G47" s="25"/>
      <c r="H47" s="33">
        <f t="shared" si="5"/>
        <v>4</v>
      </c>
      <c r="I47" s="34">
        <f t="shared" si="4"/>
        <v>9.0497737556561094E-3</v>
      </c>
    </row>
    <row r="48" spans="2:9" ht="18" customHeight="1">
      <c r="B48" s="28">
        <v>15</v>
      </c>
      <c r="C48" s="116" t="s">
        <v>1049</v>
      </c>
      <c r="D48" s="25"/>
      <c r="E48" s="25">
        <v>1</v>
      </c>
      <c r="F48" s="25">
        <v>1</v>
      </c>
      <c r="G48" s="25">
        <v>1</v>
      </c>
      <c r="H48" s="33">
        <f t="shared" si="5"/>
        <v>3</v>
      </c>
      <c r="I48" s="34">
        <f t="shared" si="4"/>
        <v>6.7873303167420816E-3</v>
      </c>
    </row>
    <row r="49" spans="2:28" ht="18" customHeight="1">
      <c r="B49" s="28">
        <v>16</v>
      </c>
      <c r="C49" s="118" t="s">
        <v>1050</v>
      </c>
      <c r="D49" s="25"/>
      <c r="E49" s="25"/>
      <c r="F49" s="25"/>
      <c r="G49" s="25">
        <v>1</v>
      </c>
      <c r="H49" s="33">
        <f t="shared" si="5"/>
        <v>1</v>
      </c>
      <c r="I49" s="34">
        <f t="shared" si="4"/>
        <v>2.2624434389140274E-3</v>
      </c>
    </row>
    <row r="50" spans="2:28" ht="18" customHeight="1">
      <c r="B50" s="28">
        <v>17</v>
      </c>
      <c r="C50" s="118" t="s">
        <v>1051</v>
      </c>
      <c r="D50" s="318"/>
      <c r="E50" s="318">
        <v>1</v>
      </c>
      <c r="F50" s="318"/>
      <c r="G50" s="318"/>
      <c r="H50" s="33">
        <f t="shared" si="5"/>
        <v>1</v>
      </c>
      <c r="I50" s="34">
        <f t="shared" si="4"/>
        <v>2.2624434389140274E-3</v>
      </c>
    </row>
    <row r="51" spans="2:28" ht="18" customHeight="1">
      <c r="B51" s="28">
        <v>18</v>
      </c>
      <c r="C51" s="116" t="s">
        <v>1052</v>
      </c>
      <c r="D51" s="25">
        <v>37</v>
      </c>
      <c r="E51" s="25">
        <v>31</v>
      </c>
      <c r="F51" s="25">
        <v>74</v>
      </c>
      <c r="G51" s="25">
        <v>21</v>
      </c>
      <c r="H51" s="33">
        <f>SUM(D51:G51)</f>
        <v>163</v>
      </c>
      <c r="I51" s="34">
        <f t="shared" si="4"/>
        <v>0.36877828054298645</v>
      </c>
    </row>
    <row r="52" spans="2:28" ht="18" customHeight="1">
      <c r="B52" s="28">
        <v>19</v>
      </c>
      <c r="C52" s="116" t="s">
        <v>1053</v>
      </c>
      <c r="D52" s="25">
        <v>34</v>
      </c>
      <c r="E52" s="25">
        <v>20</v>
      </c>
      <c r="F52" s="25">
        <v>20</v>
      </c>
      <c r="G52" s="25">
        <v>3</v>
      </c>
      <c r="H52" s="33">
        <f>SUM(D52:G52)</f>
        <v>77</v>
      </c>
      <c r="I52" s="34">
        <f t="shared" si="4"/>
        <v>0.17420814479638008</v>
      </c>
    </row>
    <row r="53" spans="2:28" ht="18" customHeight="1">
      <c r="B53" s="28">
        <v>20</v>
      </c>
      <c r="C53" s="330" t="s">
        <v>1054</v>
      </c>
      <c r="D53" s="25">
        <v>5</v>
      </c>
      <c r="E53" s="25">
        <v>3</v>
      </c>
      <c r="F53" s="25">
        <v>11</v>
      </c>
      <c r="G53" s="25">
        <v>2</v>
      </c>
      <c r="H53" s="33">
        <f t="shared" si="5"/>
        <v>21</v>
      </c>
      <c r="I53" s="34">
        <f t="shared" si="4"/>
        <v>4.7511312217194568E-2</v>
      </c>
    </row>
    <row r="54" spans="2:28" ht="18" customHeight="1">
      <c r="B54" s="28">
        <v>21</v>
      </c>
      <c r="C54" s="116" t="s">
        <v>1055</v>
      </c>
      <c r="D54" s="25">
        <v>7</v>
      </c>
      <c r="E54" s="25">
        <v>10</v>
      </c>
      <c r="F54" s="25">
        <v>25</v>
      </c>
      <c r="G54" s="25">
        <v>6</v>
      </c>
      <c r="H54" s="33">
        <f t="shared" si="5"/>
        <v>48</v>
      </c>
      <c r="I54" s="34">
        <f t="shared" si="4"/>
        <v>0.10859728506787331</v>
      </c>
    </row>
    <row r="55" spans="2:28" ht="18" customHeight="1">
      <c r="B55" s="28">
        <v>22</v>
      </c>
      <c r="C55" s="116" t="s">
        <v>1057</v>
      </c>
      <c r="D55" s="25"/>
      <c r="E55" s="25">
        <v>9</v>
      </c>
      <c r="F55" s="25">
        <v>11</v>
      </c>
      <c r="G55" s="25">
        <v>2</v>
      </c>
      <c r="H55" s="33">
        <f t="shared" ref="H55:H56" si="6">SUM(D55:G55)</f>
        <v>22</v>
      </c>
      <c r="I55" s="34">
        <f t="shared" si="4"/>
        <v>4.9773755656108594E-2</v>
      </c>
    </row>
    <row r="56" spans="2:28" ht="18" customHeight="1">
      <c r="B56" s="28">
        <v>23</v>
      </c>
      <c r="C56" s="331" t="s">
        <v>1056</v>
      </c>
      <c r="D56" s="332"/>
      <c r="E56" s="318">
        <v>1</v>
      </c>
      <c r="F56" s="318">
        <v>3</v>
      </c>
      <c r="G56" s="318">
        <v>1</v>
      </c>
      <c r="H56" s="33">
        <f t="shared" si="6"/>
        <v>5</v>
      </c>
      <c r="I56" s="34">
        <f t="shared" si="4"/>
        <v>1.1312217194570135E-2</v>
      </c>
    </row>
    <row r="57" spans="2:28" ht="18" customHeight="1">
      <c r="B57" s="28"/>
      <c r="C57" s="119" t="s">
        <v>204</v>
      </c>
      <c r="D57" s="35">
        <f>SUM(D34:D56)</f>
        <v>99</v>
      </c>
      <c r="E57" s="35">
        <f t="shared" ref="E57:I57" si="7">SUM(E34:E56)</f>
        <v>118</v>
      </c>
      <c r="F57" s="35">
        <f t="shared" si="7"/>
        <v>174</v>
      </c>
      <c r="G57" s="35">
        <f t="shared" si="7"/>
        <v>51</v>
      </c>
      <c r="H57" s="36">
        <f t="shared" si="7"/>
        <v>442</v>
      </c>
      <c r="I57" s="37">
        <f t="shared" si="7"/>
        <v>1</v>
      </c>
    </row>
    <row r="58" spans="2:28" ht="18" customHeight="1">
      <c r="K58" s="354"/>
      <c r="L58" s="354"/>
      <c r="M58" s="354"/>
      <c r="N58" s="354"/>
      <c r="O58" s="354"/>
      <c r="P58" s="354"/>
      <c r="Q58" s="354"/>
    </row>
    <row r="59" spans="2:28" ht="18" customHeight="1">
      <c r="B59" s="918" t="s">
        <v>427</v>
      </c>
      <c r="C59" s="919"/>
      <c r="D59" s="919"/>
      <c r="E59" s="919"/>
      <c r="F59" s="919"/>
      <c r="G59" s="919"/>
      <c r="H59" s="919"/>
      <c r="I59" s="919"/>
      <c r="J59" s="919"/>
      <c r="K59" s="919"/>
      <c r="L59" s="919"/>
      <c r="M59" s="919"/>
      <c r="N59" s="919"/>
      <c r="O59" s="919"/>
      <c r="P59" s="919"/>
      <c r="Q59" s="919"/>
      <c r="S59"/>
      <c r="T59"/>
      <c r="U59"/>
      <c r="V59"/>
      <c r="W59"/>
      <c r="X59"/>
      <c r="Y59"/>
      <c r="Z59"/>
      <c r="AA59"/>
      <c r="AB59"/>
    </row>
    <row r="60" spans="2:28" ht="18" customHeight="1">
      <c r="B60" s="920" t="s">
        <v>117</v>
      </c>
      <c r="C60" s="921" t="s">
        <v>168</v>
      </c>
      <c r="D60" s="922" t="s">
        <v>206</v>
      </c>
      <c r="E60" s="922"/>
      <c r="F60" s="922"/>
      <c r="G60" s="922"/>
      <c r="H60" s="922"/>
      <c r="I60" s="922"/>
      <c r="J60" s="923" t="s">
        <v>204</v>
      </c>
      <c r="K60" s="924" t="s">
        <v>116</v>
      </c>
      <c r="L60" s="914" t="s">
        <v>203</v>
      </c>
      <c r="M60" s="914"/>
      <c r="N60" s="914"/>
      <c r="O60" s="914"/>
      <c r="P60" s="915" t="s">
        <v>204</v>
      </c>
      <c r="Q60" s="917" t="s">
        <v>116</v>
      </c>
      <c r="S60"/>
      <c r="T60"/>
      <c r="U60"/>
      <c r="V60"/>
      <c r="W60"/>
      <c r="X60"/>
      <c r="Y60"/>
      <c r="Z60"/>
      <c r="AA60"/>
      <c r="AB60"/>
    </row>
    <row r="61" spans="2:28" ht="18" customHeight="1">
      <c r="B61" s="920"/>
      <c r="C61" s="921"/>
      <c r="D61" s="355" t="s">
        <v>207</v>
      </c>
      <c r="E61" s="355" t="s">
        <v>208</v>
      </c>
      <c r="F61" s="355" t="s">
        <v>209</v>
      </c>
      <c r="G61" s="355" t="s">
        <v>210</v>
      </c>
      <c r="H61" s="355" t="s">
        <v>211</v>
      </c>
      <c r="I61" s="355" t="s">
        <v>212</v>
      </c>
      <c r="J61" s="923"/>
      <c r="K61" s="924"/>
      <c r="L61" s="416" t="s">
        <v>118</v>
      </c>
      <c r="M61" s="416" t="s">
        <v>396</v>
      </c>
      <c r="N61" s="416" t="s">
        <v>395</v>
      </c>
      <c r="O61" s="416" t="s">
        <v>205</v>
      </c>
      <c r="P61" s="916"/>
      <c r="Q61" s="917"/>
      <c r="S61"/>
      <c r="T61"/>
      <c r="U61"/>
      <c r="V61"/>
      <c r="W61"/>
      <c r="X61"/>
      <c r="Y61"/>
      <c r="Z61"/>
      <c r="AA61"/>
      <c r="AB61"/>
    </row>
    <row r="62" spans="2:28" s="8" customFormat="1" ht="18" customHeight="1">
      <c r="B62" s="112">
        <v>1</v>
      </c>
      <c r="C62" s="120" t="s">
        <v>266</v>
      </c>
      <c r="D62" s="338"/>
      <c r="E62" s="338">
        <f>SUM(E63)</f>
        <v>1</v>
      </c>
      <c r="F62" s="338"/>
      <c r="G62" s="338"/>
      <c r="H62" s="338"/>
      <c r="I62" s="338"/>
      <c r="J62" s="338">
        <f>SUM(D62:I62)</f>
        <v>1</v>
      </c>
      <c r="K62" s="356">
        <f t="shared" ref="K62:K93" si="8">J62/$J$183</f>
        <v>2.2624434389140274E-3</v>
      </c>
      <c r="L62" s="417"/>
      <c r="M62" s="417"/>
      <c r="N62" s="417"/>
      <c r="O62" s="417"/>
      <c r="P62" s="417"/>
      <c r="Q62" s="417"/>
      <c r="S62"/>
      <c r="T62"/>
      <c r="U62"/>
      <c r="V62"/>
      <c r="W62"/>
      <c r="X62"/>
      <c r="Y62"/>
      <c r="Z62"/>
      <c r="AA62"/>
      <c r="AB62"/>
    </row>
    <row r="63" spans="2:28" ht="18" customHeight="1">
      <c r="B63" s="38"/>
      <c r="C63" s="116" t="s">
        <v>120</v>
      </c>
      <c r="D63" s="179"/>
      <c r="E63" s="179">
        <v>1</v>
      </c>
      <c r="F63" s="179"/>
      <c r="G63" s="179"/>
      <c r="H63" s="179"/>
      <c r="I63" s="179"/>
      <c r="J63" s="180">
        <f t="shared" ref="J63:J125" si="9">SUM(D63:I63)</f>
        <v>1</v>
      </c>
      <c r="K63" s="357">
        <f t="shared" si="8"/>
        <v>2.2624434389140274E-3</v>
      </c>
      <c r="L63" s="418"/>
      <c r="M63" s="418"/>
      <c r="N63" s="418"/>
      <c r="O63" s="418"/>
      <c r="P63" s="418"/>
      <c r="Q63" s="418"/>
      <c r="S63"/>
      <c r="T63"/>
      <c r="U63"/>
      <c r="V63"/>
      <c r="W63"/>
      <c r="X63"/>
      <c r="Y63"/>
      <c r="Z63"/>
      <c r="AA63"/>
      <c r="AB63"/>
    </row>
    <row r="64" spans="2:28" s="8" customFormat="1" ht="18" customHeight="1">
      <c r="B64" s="112">
        <v>2</v>
      </c>
      <c r="C64" s="120" t="s">
        <v>1036</v>
      </c>
      <c r="D64" s="338"/>
      <c r="E64" s="338">
        <f>SUM(E65)</f>
        <v>0</v>
      </c>
      <c r="F64" s="338"/>
      <c r="G64" s="338"/>
      <c r="H64" s="338"/>
      <c r="I64" s="338"/>
      <c r="J64" s="338">
        <f>SUM(D64:I64)</f>
        <v>0</v>
      </c>
      <c r="K64" s="356">
        <f t="shared" si="8"/>
        <v>0</v>
      </c>
      <c r="L64" s="417"/>
      <c r="M64" s="417"/>
      <c r="N64" s="417"/>
      <c r="O64" s="417"/>
      <c r="P64" s="417"/>
      <c r="Q64" s="417"/>
      <c r="S64"/>
      <c r="T64"/>
      <c r="U64"/>
      <c r="V64"/>
      <c r="W64"/>
      <c r="X64"/>
      <c r="Y64"/>
      <c r="Z64"/>
      <c r="AA64"/>
      <c r="AB64"/>
    </row>
    <row r="65" spans="1:28" ht="18" customHeight="1">
      <c r="B65" s="38"/>
      <c r="C65" s="116" t="s">
        <v>270</v>
      </c>
      <c r="D65" s="179"/>
      <c r="E65" s="179"/>
      <c r="F65" s="179"/>
      <c r="G65" s="179"/>
      <c r="H65" s="179"/>
      <c r="I65" s="179"/>
      <c r="J65" s="180">
        <f t="shared" si="9"/>
        <v>0</v>
      </c>
      <c r="K65" s="357">
        <f t="shared" si="8"/>
        <v>0</v>
      </c>
      <c r="L65" s="418"/>
      <c r="M65" s="418"/>
      <c r="N65" s="418"/>
      <c r="O65" s="418"/>
      <c r="P65" s="418"/>
      <c r="Q65" s="418"/>
      <c r="S65"/>
      <c r="T65"/>
      <c r="U65"/>
      <c r="V65"/>
      <c r="W65"/>
      <c r="X65"/>
      <c r="Y65"/>
      <c r="Z65"/>
      <c r="AA65"/>
      <c r="AB65"/>
    </row>
    <row r="66" spans="1:28" ht="18" customHeight="1">
      <c r="B66" s="112">
        <v>3</v>
      </c>
      <c r="C66" s="120" t="s">
        <v>1037</v>
      </c>
      <c r="D66" s="338"/>
      <c r="E66" s="338">
        <v>3</v>
      </c>
      <c r="F66" s="338"/>
      <c r="G66" s="338"/>
      <c r="H66" s="338"/>
      <c r="I66" s="338"/>
      <c r="J66" s="338">
        <f>SUM(D66:I66)</f>
        <v>3</v>
      </c>
      <c r="K66" s="356">
        <f t="shared" si="8"/>
        <v>6.7873303167420816E-3</v>
      </c>
      <c r="L66" s="417"/>
      <c r="M66" s="417"/>
      <c r="N66" s="417"/>
      <c r="O66" s="417"/>
      <c r="P66" s="417"/>
      <c r="Q66" s="417"/>
      <c r="S66"/>
      <c r="T66"/>
      <c r="U66"/>
      <c r="V66"/>
      <c r="W66"/>
      <c r="X66"/>
      <c r="Y66"/>
      <c r="Z66"/>
      <c r="AA66"/>
      <c r="AB66"/>
    </row>
    <row r="67" spans="1:28" ht="18" customHeight="1">
      <c r="B67" s="38"/>
      <c r="C67" s="116" t="s">
        <v>122</v>
      </c>
      <c r="D67" s="179"/>
      <c r="E67" s="179">
        <v>1</v>
      </c>
      <c r="F67" s="179"/>
      <c r="G67" s="179"/>
      <c r="H67" s="179"/>
      <c r="I67" s="179"/>
      <c r="J67" s="180">
        <f t="shared" si="9"/>
        <v>1</v>
      </c>
      <c r="K67" s="357">
        <f t="shared" si="8"/>
        <v>2.2624434389140274E-3</v>
      </c>
      <c r="L67" s="418"/>
      <c r="M67" s="418"/>
      <c r="N67" s="418"/>
      <c r="O67" s="418"/>
      <c r="P67" s="418"/>
      <c r="Q67" s="418"/>
      <c r="S67"/>
      <c r="T67"/>
      <c r="U67"/>
      <c r="V67"/>
      <c r="W67"/>
      <c r="X67"/>
      <c r="Y67"/>
      <c r="Z67"/>
      <c r="AA67"/>
      <c r="AB67"/>
    </row>
    <row r="68" spans="1:28" ht="18" customHeight="1">
      <c r="B68" s="334"/>
      <c r="C68" s="116" t="s">
        <v>268</v>
      </c>
      <c r="D68" s="337"/>
      <c r="E68" s="337">
        <v>1</v>
      </c>
      <c r="F68" s="337"/>
      <c r="G68" s="337"/>
      <c r="H68" s="337"/>
      <c r="I68" s="337"/>
      <c r="J68" s="333">
        <f t="shared" si="9"/>
        <v>1</v>
      </c>
      <c r="K68" s="357">
        <f t="shared" si="8"/>
        <v>2.2624434389140274E-3</v>
      </c>
      <c r="L68" s="418"/>
      <c r="M68" s="418"/>
      <c r="N68" s="418"/>
      <c r="O68" s="418"/>
      <c r="P68" s="418"/>
      <c r="Q68" s="418"/>
      <c r="S68"/>
      <c r="T68"/>
      <c r="U68"/>
      <c r="V68"/>
      <c r="W68"/>
      <c r="X68"/>
      <c r="Y68"/>
      <c r="Z68"/>
      <c r="AA68"/>
      <c r="AB68"/>
    </row>
    <row r="69" spans="1:28" ht="18" customHeight="1">
      <c r="B69" s="334"/>
      <c r="C69" s="116" t="s">
        <v>270</v>
      </c>
      <c r="D69" s="337"/>
      <c r="E69" s="337">
        <v>1</v>
      </c>
      <c r="F69" s="337"/>
      <c r="G69" s="337"/>
      <c r="H69" s="337"/>
      <c r="I69" s="337"/>
      <c r="J69" s="180">
        <f t="shared" si="9"/>
        <v>1</v>
      </c>
      <c r="K69" s="357">
        <f t="shared" si="8"/>
        <v>2.2624434389140274E-3</v>
      </c>
      <c r="L69" s="418"/>
      <c r="M69" s="418"/>
      <c r="N69" s="418"/>
      <c r="O69" s="418"/>
      <c r="P69" s="418"/>
      <c r="Q69" s="418"/>
      <c r="S69"/>
      <c r="T69"/>
      <c r="U69"/>
      <c r="V69"/>
      <c r="W69"/>
      <c r="X69"/>
      <c r="Y69"/>
      <c r="Z69"/>
      <c r="AA69"/>
      <c r="AB69"/>
    </row>
    <row r="70" spans="1:28" ht="18" customHeight="1">
      <c r="B70" s="112">
        <v>4</v>
      </c>
      <c r="C70" s="120" t="s">
        <v>1038</v>
      </c>
      <c r="D70" s="338"/>
      <c r="E70" s="338">
        <f>SUM(E71:E75)</f>
        <v>4</v>
      </c>
      <c r="F70" s="338">
        <f>SUM(F71:F75)</f>
        <v>3</v>
      </c>
      <c r="G70" s="338">
        <f>SUM(G71:G75)</f>
        <v>5</v>
      </c>
      <c r="H70" s="338"/>
      <c r="I70" s="338"/>
      <c r="J70" s="338">
        <f>SUM(D70:I70)</f>
        <v>12</v>
      </c>
      <c r="K70" s="356">
        <f t="shared" si="8"/>
        <v>2.7149321266968326E-2</v>
      </c>
      <c r="L70" s="417"/>
      <c r="M70" s="417"/>
      <c r="N70" s="417"/>
      <c r="O70" s="417"/>
      <c r="P70" s="417"/>
      <c r="Q70" s="417"/>
      <c r="S70"/>
      <c r="T70"/>
      <c r="U70"/>
      <c r="V70"/>
      <c r="W70"/>
      <c r="X70"/>
      <c r="Y70"/>
      <c r="Z70"/>
      <c r="AA70"/>
      <c r="AB70"/>
    </row>
    <row r="71" spans="1:28" ht="18" customHeight="1">
      <c r="B71" s="335"/>
      <c r="C71" s="116" t="s">
        <v>122</v>
      </c>
      <c r="D71" s="340"/>
      <c r="E71" s="179">
        <v>1</v>
      </c>
      <c r="F71" s="179"/>
      <c r="G71" s="179"/>
      <c r="H71" s="340"/>
      <c r="I71" s="340"/>
      <c r="J71" s="180">
        <f t="shared" si="9"/>
        <v>1</v>
      </c>
      <c r="K71" s="357">
        <f t="shared" si="8"/>
        <v>2.2624434389140274E-3</v>
      </c>
      <c r="L71" s="418"/>
      <c r="M71" s="418"/>
      <c r="N71" s="418"/>
      <c r="O71" s="418"/>
      <c r="P71" s="418"/>
      <c r="Q71" s="418"/>
      <c r="S71"/>
      <c r="T71"/>
      <c r="U71"/>
      <c r="V71"/>
      <c r="W71"/>
      <c r="X71"/>
      <c r="Y71"/>
      <c r="Z71"/>
      <c r="AA71"/>
      <c r="AB71"/>
    </row>
    <row r="72" spans="1:28" ht="18" customHeight="1">
      <c r="A72" s="5">
        <f>SUM(J71:J75)</f>
        <v>12</v>
      </c>
      <c r="B72" s="335"/>
      <c r="C72" s="116" t="s">
        <v>268</v>
      </c>
      <c r="D72" s="340"/>
      <c r="E72" s="179">
        <v>1</v>
      </c>
      <c r="F72" s="179"/>
      <c r="G72" s="179">
        <v>1</v>
      </c>
      <c r="H72" s="340"/>
      <c r="I72" s="340"/>
      <c r="J72" s="180">
        <f t="shared" si="9"/>
        <v>2</v>
      </c>
      <c r="K72" s="357">
        <f t="shared" si="8"/>
        <v>4.5248868778280547E-3</v>
      </c>
      <c r="L72" s="418"/>
      <c r="M72" s="418"/>
      <c r="N72" s="418"/>
      <c r="O72" s="418"/>
      <c r="P72" s="418"/>
      <c r="Q72" s="418"/>
      <c r="S72"/>
      <c r="T72"/>
      <c r="U72"/>
      <c r="V72"/>
      <c r="W72"/>
      <c r="X72"/>
      <c r="Y72"/>
      <c r="Z72"/>
      <c r="AA72"/>
      <c r="AB72"/>
    </row>
    <row r="73" spans="1:28" ht="18" customHeight="1">
      <c r="B73" s="38"/>
      <c r="C73" s="116" t="s">
        <v>270</v>
      </c>
      <c r="D73" s="179"/>
      <c r="E73" s="179">
        <v>2</v>
      </c>
      <c r="F73" s="179">
        <v>1</v>
      </c>
      <c r="G73" s="179">
        <v>3</v>
      </c>
      <c r="H73" s="179"/>
      <c r="I73" s="179"/>
      <c r="J73" s="180">
        <f t="shared" si="9"/>
        <v>6</v>
      </c>
      <c r="K73" s="357">
        <f t="shared" si="8"/>
        <v>1.3574660633484163E-2</v>
      </c>
      <c r="L73" s="418"/>
      <c r="M73" s="418"/>
      <c r="N73" s="418"/>
      <c r="O73" s="418"/>
      <c r="P73" s="418"/>
      <c r="Q73" s="418"/>
      <c r="S73"/>
      <c r="T73"/>
      <c r="U73"/>
      <c r="V73"/>
      <c r="W73"/>
      <c r="X73"/>
      <c r="Y73"/>
      <c r="Z73"/>
      <c r="AA73"/>
      <c r="AB73"/>
    </row>
    <row r="74" spans="1:28" ht="18" customHeight="1">
      <c r="B74" s="38"/>
      <c r="C74" s="116" t="s">
        <v>271</v>
      </c>
      <c r="D74" s="179"/>
      <c r="E74" s="179"/>
      <c r="F74" s="179">
        <v>1</v>
      </c>
      <c r="G74" s="179"/>
      <c r="H74" s="179"/>
      <c r="I74" s="179"/>
      <c r="J74" s="180">
        <f t="shared" si="9"/>
        <v>1</v>
      </c>
      <c r="K74" s="357">
        <f t="shared" si="8"/>
        <v>2.2624434389140274E-3</v>
      </c>
      <c r="L74" s="418"/>
      <c r="M74" s="418"/>
      <c r="N74" s="418"/>
      <c r="O74" s="418"/>
      <c r="P74" s="418"/>
      <c r="Q74" s="418"/>
      <c r="S74"/>
      <c r="T74"/>
      <c r="U74"/>
      <c r="V74"/>
      <c r="W74"/>
      <c r="X74"/>
      <c r="Y74"/>
      <c r="Z74"/>
      <c r="AA74"/>
      <c r="AB74"/>
    </row>
    <row r="75" spans="1:28" ht="18" customHeight="1">
      <c r="B75" s="334"/>
      <c r="C75" s="116" t="s">
        <v>279</v>
      </c>
      <c r="D75" s="337"/>
      <c r="E75" s="179"/>
      <c r="F75" s="179">
        <v>1</v>
      </c>
      <c r="G75" s="179">
        <v>1</v>
      </c>
      <c r="H75" s="337"/>
      <c r="I75" s="337"/>
      <c r="J75" s="180">
        <f t="shared" si="9"/>
        <v>2</v>
      </c>
      <c r="K75" s="357">
        <f t="shared" si="8"/>
        <v>4.5248868778280547E-3</v>
      </c>
      <c r="L75" s="418"/>
      <c r="M75" s="418"/>
      <c r="N75" s="418"/>
      <c r="O75" s="418"/>
      <c r="P75" s="418"/>
      <c r="Q75" s="418"/>
      <c r="S75"/>
      <c r="T75"/>
      <c r="U75"/>
      <c r="V75"/>
      <c r="W75"/>
      <c r="X75"/>
      <c r="Y75"/>
      <c r="Z75"/>
      <c r="AA75"/>
      <c r="AB75"/>
    </row>
    <row r="76" spans="1:28" ht="18" customHeight="1">
      <c r="B76" s="112">
        <v>5</v>
      </c>
      <c r="C76" s="120" t="s">
        <v>1039</v>
      </c>
      <c r="D76" s="338"/>
      <c r="E76" s="338">
        <f>SUM(E77:E77)</f>
        <v>1</v>
      </c>
      <c r="F76" s="338"/>
      <c r="G76" s="338"/>
      <c r="H76" s="338"/>
      <c r="I76" s="338"/>
      <c r="J76" s="338">
        <f>SUM(D76:I76)</f>
        <v>1</v>
      </c>
      <c r="K76" s="356">
        <f t="shared" si="8"/>
        <v>2.2624434389140274E-3</v>
      </c>
      <c r="L76" s="417"/>
      <c r="M76" s="417"/>
      <c r="N76" s="417"/>
      <c r="O76" s="417"/>
      <c r="P76" s="417"/>
      <c r="Q76" s="417"/>
      <c r="S76"/>
      <c r="T76"/>
      <c r="U76"/>
      <c r="V76"/>
      <c r="W76"/>
      <c r="X76"/>
      <c r="Y76"/>
      <c r="Z76"/>
      <c r="AA76"/>
      <c r="AB76"/>
    </row>
    <row r="77" spans="1:28" ht="18" customHeight="1">
      <c r="B77" s="38"/>
      <c r="C77" s="116" t="s">
        <v>121</v>
      </c>
      <c r="D77" s="179"/>
      <c r="E77" s="179">
        <v>1</v>
      </c>
      <c r="F77" s="179"/>
      <c r="G77" s="179"/>
      <c r="H77" s="179"/>
      <c r="I77" s="179"/>
      <c r="J77" s="180">
        <f t="shared" si="9"/>
        <v>1</v>
      </c>
      <c r="K77" s="357">
        <f t="shared" si="8"/>
        <v>2.2624434389140274E-3</v>
      </c>
      <c r="L77" s="418"/>
      <c r="M77" s="418"/>
      <c r="N77" s="418"/>
      <c r="O77" s="418"/>
      <c r="P77" s="418"/>
      <c r="Q77" s="418"/>
      <c r="S77"/>
      <c r="T77"/>
      <c r="U77"/>
      <c r="V77"/>
      <c r="W77"/>
      <c r="X77"/>
      <c r="Y77"/>
      <c r="Z77"/>
      <c r="AA77"/>
      <c r="AB77"/>
    </row>
    <row r="78" spans="1:28" ht="27.75" customHeight="1">
      <c r="B78" s="122">
        <v>6</v>
      </c>
      <c r="C78" s="123" t="s">
        <v>1040</v>
      </c>
      <c r="D78" s="341">
        <f>SUM(D79:D83)</f>
        <v>1</v>
      </c>
      <c r="E78" s="341">
        <f>SUM(E79:E83)</f>
        <v>8</v>
      </c>
      <c r="F78" s="341">
        <f>SUM(F79:F83)</f>
        <v>2</v>
      </c>
      <c r="G78" s="341">
        <f>SUM(G79:G83)</f>
        <v>0</v>
      </c>
      <c r="H78" s="341"/>
      <c r="I78" s="341"/>
      <c r="J78" s="341">
        <f>SUM(D78:I78)</f>
        <v>11</v>
      </c>
      <c r="K78" s="356">
        <f t="shared" si="8"/>
        <v>2.4886877828054297E-2</v>
      </c>
      <c r="L78" s="417"/>
      <c r="M78" s="417"/>
      <c r="N78" s="417"/>
      <c r="O78" s="417"/>
      <c r="P78" s="417"/>
      <c r="Q78" s="417"/>
      <c r="S78"/>
      <c r="T78"/>
      <c r="U78"/>
      <c r="V78"/>
      <c r="W78"/>
      <c r="X78"/>
      <c r="Y78"/>
      <c r="Z78"/>
      <c r="AA78"/>
      <c r="AB78"/>
    </row>
    <row r="79" spans="1:28" ht="18" customHeight="1">
      <c r="A79" s="5">
        <f>SUM(D79:G83)</f>
        <v>11</v>
      </c>
      <c r="B79" s="38"/>
      <c r="C79" s="116" t="s">
        <v>122</v>
      </c>
      <c r="D79" s="179">
        <v>1</v>
      </c>
      <c r="E79" s="179"/>
      <c r="F79" s="179"/>
      <c r="G79" s="179"/>
      <c r="H79" s="179"/>
      <c r="I79" s="179"/>
      <c r="J79" s="180">
        <f t="shared" si="9"/>
        <v>1</v>
      </c>
      <c r="K79" s="357">
        <f t="shared" si="8"/>
        <v>2.2624434389140274E-3</v>
      </c>
      <c r="L79" s="418"/>
      <c r="M79" s="418"/>
      <c r="N79" s="418"/>
      <c r="O79" s="418"/>
      <c r="P79" s="418"/>
      <c r="Q79" s="418"/>
      <c r="S79"/>
      <c r="T79"/>
      <c r="U79"/>
      <c r="V79"/>
      <c r="W79"/>
      <c r="X79"/>
      <c r="Y79"/>
      <c r="Z79"/>
      <c r="AA79"/>
      <c r="AB79"/>
    </row>
    <row r="80" spans="1:28" ht="18" customHeight="1">
      <c r="B80" s="38"/>
      <c r="C80" s="116" t="s">
        <v>123</v>
      </c>
      <c r="D80" s="179"/>
      <c r="E80" s="179">
        <v>1</v>
      </c>
      <c r="F80" s="179"/>
      <c r="G80" s="179"/>
      <c r="H80" s="179"/>
      <c r="I80" s="179"/>
      <c r="J80" s="180">
        <f t="shared" si="9"/>
        <v>1</v>
      </c>
      <c r="K80" s="357">
        <f t="shared" si="8"/>
        <v>2.2624434389140274E-3</v>
      </c>
      <c r="L80" s="418"/>
      <c r="M80" s="418"/>
      <c r="N80" s="418"/>
      <c r="O80" s="418"/>
      <c r="P80" s="418"/>
      <c r="Q80" s="418"/>
      <c r="S80"/>
      <c r="T80"/>
      <c r="U80"/>
      <c r="V80"/>
      <c r="W80"/>
      <c r="X80"/>
      <c r="Y80"/>
      <c r="Z80"/>
      <c r="AA80"/>
      <c r="AB80"/>
    </row>
    <row r="81" spans="2:28" ht="18" customHeight="1">
      <c r="B81" s="38"/>
      <c r="C81" s="116" t="s">
        <v>268</v>
      </c>
      <c r="D81" s="179"/>
      <c r="E81" s="179">
        <v>1</v>
      </c>
      <c r="F81" s="179"/>
      <c r="G81" s="179"/>
      <c r="H81" s="179"/>
      <c r="I81" s="179"/>
      <c r="J81" s="180">
        <f t="shared" si="9"/>
        <v>1</v>
      </c>
      <c r="K81" s="357">
        <f t="shared" si="8"/>
        <v>2.2624434389140274E-3</v>
      </c>
      <c r="L81" s="418"/>
      <c r="M81" s="418"/>
      <c r="N81" s="418"/>
      <c r="O81" s="418"/>
      <c r="P81" s="418"/>
      <c r="Q81" s="418"/>
      <c r="S81"/>
      <c r="T81"/>
      <c r="U81"/>
      <c r="V81"/>
      <c r="W81"/>
      <c r="X81"/>
      <c r="Y81"/>
      <c r="Z81"/>
      <c r="AA81"/>
      <c r="AB81"/>
    </row>
    <row r="82" spans="2:28" ht="18" customHeight="1">
      <c r="B82" s="38"/>
      <c r="C82" s="116" t="s">
        <v>270</v>
      </c>
      <c r="D82" s="179"/>
      <c r="E82" s="179">
        <v>6</v>
      </c>
      <c r="F82" s="179">
        <v>2</v>
      </c>
      <c r="G82" s="179"/>
      <c r="H82" s="179"/>
      <c r="I82" s="179"/>
      <c r="J82" s="180">
        <f t="shared" si="9"/>
        <v>8</v>
      </c>
      <c r="K82" s="357">
        <f t="shared" si="8"/>
        <v>1.8099547511312219E-2</v>
      </c>
      <c r="L82" s="418"/>
      <c r="M82" s="418"/>
      <c r="N82" s="418"/>
      <c r="O82" s="418"/>
      <c r="P82" s="418"/>
      <c r="Q82" s="418"/>
      <c r="S82"/>
      <c r="T82"/>
      <c r="U82"/>
      <c r="V82"/>
      <c r="W82"/>
      <c r="X82"/>
      <c r="Y82"/>
      <c r="Z82"/>
      <c r="AA82"/>
      <c r="AB82"/>
    </row>
    <row r="83" spans="2:28" ht="18" customHeight="1">
      <c r="B83" s="38"/>
      <c r="C83" s="116" t="s">
        <v>343</v>
      </c>
      <c r="D83" s="179"/>
      <c r="E83" s="179"/>
      <c r="F83" s="179"/>
      <c r="G83" s="179"/>
      <c r="H83" s="179"/>
      <c r="I83" s="179"/>
      <c r="J83" s="180">
        <f t="shared" si="9"/>
        <v>0</v>
      </c>
      <c r="K83" s="357">
        <f t="shared" si="8"/>
        <v>0</v>
      </c>
      <c r="L83" s="418"/>
      <c r="M83" s="418"/>
      <c r="N83" s="418"/>
      <c r="O83" s="418"/>
      <c r="P83" s="418"/>
      <c r="Q83" s="418"/>
      <c r="S83"/>
      <c r="T83"/>
      <c r="U83"/>
      <c r="V83"/>
      <c r="W83"/>
      <c r="X83"/>
      <c r="Y83"/>
      <c r="Z83"/>
      <c r="AA83"/>
      <c r="AB83"/>
    </row>
    <row r="84" spans="2:28" ht="18" customHeight="1">
      <c r="B84" s="112">
        <v>7</v>
      </c>
      <c r="C84" s="120" t="s">
        <v>1041</v>
      </c>
      <c r="D84" s="338"/>
      <c r="E84" s="338">
        <f>SUM(E85:E88)</f>
        <v>2</v>
      </c>
      <c r="F84" s="338">
        <f>SUM(F85:F88)</f>
        <v>2</v>
      </c>
      <c r="G84" s="338"/>
      <c r="H84" s="338"/>
      <c r="I84" s="338"/>
      <c r="J84" s="339">
        <f t="shared" si="9"/>
        <v>4</v>
      </c>
      <c r="K84" s="356">
        <f t="shared" si="8"/>
        <v>9.0497737556561094E-3</v>
      </c>
      <c r="L84" s="417"/>
      <c r="M84" s="417"/>
      <c r="N84" s="417"/>
      <c r="O84" s="417"/>
      <c r="P84" s="417"/>
      <c r="Q84" s="417"/>
      <c r="S84"/>
      <c r="T84"/>
      <c r="U84"/>
      <c r="V84"/>
      <c r="W84"/>
      <c r="X84"/>
      <c r="Y84"/>
      <c r="Z84"/>
      <c r="AA84"/>
      <c r="AB84"/>
    </row>
    <row r="85" spans="2:28" ht="18" customHeight="1">
      <c r="B85" s="38"/>
      <c r="C85" s="116" t="s">
        <v>122</v>
      </c>
      <c r="D85" s="180"/>
      <c r="E85" s="180"/>
      <c r="F85" s="180"/>
      <c r="G85" s="180"/>
      <c r="H85" s="180"/>
      <c r="I85" s="180"/>
      <c r="J85" s="180">
        <f t="shared" si="9"/>
        <v>0</v>
      </c>
      <c r="K85" s="357">
        <f t="shared" si="8"/>
        <v>0</v>
      </c>
      <c r="L85" s="418"/>
      <c r="M85" s="418"/>
      <c r="N85" s="418"/>
      <c r="O85" s="418"/>
      <c r="P85" s="418"/>
      <c r="Q85" s="418"/>
      <c r="S85"/>
      <c r="T85"/>
      <c r="U85"/>
      <c r="V85"/>
      <c r="W85"/>
      <c r="X85"/>
      <c r="Y85"/>
      <c r="Z85"/>
      <c r="AA85"/>
      <c r="AB85"/>
    </row>
    <row r="86" spans="2:28" ht="18" customHeight="1">
      <c r="B86" s="334"/>
      <c r="C86" s="116" t="s">
        <v>123</v>
      </c>
      <c r="D86" s="333"/>
      <c r="E86" s="333"/>
      <c r="F86" s="179">
        <v>1</v>
      </c>
      <c r="G86" s="333"/>
      <c r="H86" s="333"/>
      <c r="I86" s="333"/>
      <c r="J86" s="180">
        <f t="shared" si="9"/>
        <v>1</v>
      </c>
      <c r="K86" s="357">
        <f t="shared" si="8"/>
        <v>2.2624434389140274E-3</v>
      </c>
      <c r="L86" s="418"/>
      <c r="M86" s="418"/>
      <c r="N86" s="418"/>
      <c r="O86" s="418"/>
      <c r="P86" s="418"/>
      <c r="Q86" s="418"/>
      <c r="S86"/>
      <c r="T86"/>
      <c r="U86"/>
      <c r="V86"/>
      <c r="W86"/>
      <c r="X86"/>
      <c r="Y86"/>
      <c r="Z86"/>
      <c r="AA86"/>
      <c r="AB86"/>
    </row>
    <row r="87" spans="2:28" ht="18" customHeight="1">
      <c r="B87" s="28"/>
      <c r="C87" s="116" t="s">
        <v>270</v>
      </c>
      <c r="D87" s="179"/>
      <c r="E87" s="179">
        <v>2</v>
      </c>
      <c r="F87" s="179"/>
      <c r="G87" s="179"/>
      <c r="H87" s="179"/>
      <c r="I87" s="179"/>
      <c r="J87" s="180">
        <f t="shared" si="9"/>
        <v>2</v>
      </c>
      <c r="K87" s="357">
        <f t="shared" si="8"/>
        <v>4.5248868778280547E-3</v>
      </c>
      <c r="L87" s="418"/>
      <c r="M87" s="418"/>
      <c r="N87" s="418"/>
      <c r="O87" s="418"/>
      <c r="P87" s="418"/>
      <c r="Q87" s="418"/>
      <c r="S87"/>
      <c r="T87"/>
      <c r="U87"/>
      <c r="V87"/>
      <c r="W87"/>
      <c r="X87"/>
      <c r="Y87"/>
      <c r="Z87"/>
      <c r="AA87"/>
      <c r="AB87"/>
    </row>
    <row r="88" spans="2:28" ht="18" customHeight="1">
      <c r="B88" s="28"/>
      <c r="C88" s="116" t="s">
        <v>278</v>
      </c>
      <c r="D88" s="179"/>
      <c r="E88" s="179"/>
      <c r="F88" s="179">
        <v>1</v>
      </c>
      <c r="G88" s="179"/>
      <c r="H88" s="179"/>
      <c r="I88" s="179"/>
      <c r="J88" s="180">
        <f t="shared" si="9"/>
        <v>1</v>
      </c>
      <c r="K88" s="357">
        <f t="shared" si="8"/>
        <v>2.2624434389140274E-3</v>
      </c>
      <c r="L88" s="418"/>
      <c r="M88" s="418"/>
      <c r="N88" s="418"/>
      <c r="O88" s="418"/>
      <c r="P88" s="418"/>
      <c r="Q88" s="418"/>
      <c r="S88"/>
      <c r="T88"/>
      <c r="U88"/>
      <c r="V88"/>
      <c r="W88"/>
      <c r="X88"/>
      <c r="Y88"/>
      <c r="Z88"/>
      <c r="AA88"/>
      <c r="AB88"/>
    </row>
    <row r="89" spans="2:28" ht="18" customHeight="1">
      <c r="B89" s="112">
        <v>8</v>
      </c>
      <c r="C89" s="120" t="s">
        <v>1042</v>
      </c>
      <c r="D89" s="338"/>
      <c r="E89" s="338"/>
      <c r="F89" s="338">
        <f>SUM(F90:F91)</f>
        <v>3</v>
      </c>
      <c r="G89" s="338">
        <f>SUM(G90:G91)</f>
        <v>1</v>
      </c>
      <c r="H89" s="338"/>
      <c r="I89" s="338"/>
      <c r="J89" s="338">
        <f>SUM(D89:I89)</f>
        <v>4</v>
      </c>
      <c r="K89" s="356">
        <f t="shared" si="8"/>
        <v>9.0497737556561094E-3</v>
      </c>
      <c r="L89" s="417"/>
      <c r="M89" s="417"/>
      <c r="N89" s="417"/>
      <c r="O89" s="417"/>
      <c r="P89" s="417"/>
      <c r="Q89" s="417"/>
      <c r="S89"/>
      <c r="T89"/>
      <c r="U89"/>
      <c r="V89"/>
      <c r="W89"/>
      <c r="X89"/>
      <c r="Y89"/>
      <c r="Z89"/>
      <c r="AA89"/>
      <c r="AB89"/>
    </row>
    <row r="90" spans="2:28" ht="18" customHeight="1">
      <c r="B90" s="28"/>
      <c r="C90" s="116" t="s">
        <v>122</v>
      </c>
      <c r="D90" s="179"/>
      <c r="E90" s="179"/>
      <c r="F90" s="179">
        <v>1</v>
      </c>
      <c r="G90" s="179"/>
      <c r="H90" s="179"/>
      <c r="I90" s="179"/>
      <c r="J90" s="180">
        <f t="shared" si="9"/>
        <v>1</v>
      </c>
      <c r="K90" s="357">
        <f t="shared" si="8"/>
        <v>2.2624434389140274E-3</v>
      </c>
      <c r="L90" s="418"/>
      <c r="M90" s="418"/>
      <c r="N90" s="418"/>
      <c r="O90" s="418"/>
      <c r="P90" s="418"/>
      <c r="Q90" s="418"/>
      <c r="S90"/>
      <c r="T90"/>
      <c r="U90"/>
      <c r="V90"/>
      <c r="W90"/>
      <c r="X90"/>
      <c r="Y90"/>
      <c r="Z90"/>
      <c r="AA90"/>
      <c r="AB90"/>
    </row>
    <row r="91" spans="2:28" ht="18" customHeight="1">
      <c r="B91" s="28"/>
      <c r="C91" s="116" t="s">
        <v>270</v>
      </c>
      <c r="D91" s="179"/>
      <c r="E91" s="179"/>
      <c r="F91" s="179">
        <v>2</v>
      </c>
      <c r="G91" s="179">
        <v>1</v>
      </c>
      <c r="H91" s="179"/>
      <c r="I91" s="179"/>
      <c r="J91" s="180">
        <f t="shared" si="9"/>
        <v>3</v>
      </c>
      <c r="K91" s="357">
        <f t="shared" si="8"/>
        <v>6.7873303167420816E-3</v>
      </c>
      <c r="L91" s="418"/>
      <c r="M91" s="418"/>
      <c r="N91" s="418"/>
      <c r="O91" s="418"/>
      <c r="P91" s="418"/>
      <c r="Q91" s="418"/>
      <c r="S91"/>
      <c r="T91"/>
      <c r="U91"/>
      <c r="V91"/>
      <c r="W91"/>
      <c r="X91"/>
      <c r="Y91"/>
      <c r="Z91"/>
      <c r="AA91"/>
      <c r="AB91"/>
    </row>
    <row r="92" spans="2:28" ht="18" customHeight="1">
      <c r="B92" s="112">
        <v>9</v>
      </c>
      <c r="C92" s="120" t="s">
        <v>1043</v>
      </c>
      <c r="D92" s="339">
        <f>SUM(D93:D101)</f>
        <v>2</v>
      </c>
      <c r="E92" s="339">
        <f>SUM(E93:E101)</f>
        <v>7</v>
      </c>
      <c r="F92" s="339">
        <f t="shared" ref="F92:H92" si="10">SUM(F93:F101)</f>
        <v>1</v>
      </c>
      <c r="G92" s="339">
        <f t="shared" si="10"/>
        <v>9</v>
      </c>
      <c r="H92" s="339">
        <f t="shared" si="10"/>
        <v>3</v>
      </c>
      <c r="I92" s="338"/>
      <c r="J92" s="339">
        <f>SUM(D92:I92)</f>
        <v>22</v>
      </c>
      <c r="K92" s="356">
        <f t="shared" si="8"/>
        <v>4.9773755656108594E-2</v>
      </c>
      <c r="L92" s="417"/>
      <c r="M92" s="417"/>
      <c r="N92" s="417"/>
      <c r="O92" s="417"/>
      <c r="P92" s="417"/>
      <c r="Q92" s="417"/>
      <c r="S92"/>
      <c r="T92"/>
      <c r="U92"/>
      <c r="V92"/>
      <c r="W92"/>
      <c r="X92"/>
      <c r="Y92"/>
      <c r="Z92"/>
      <c r="AA92"/>
      <c r="AB92"/>
    </row>
    <row r="93" spans="2:28" ht="18" customHeight="1">
      <c r="B93" s="28"/>
      <c r="C93" s="116" t="s">
        <v>122</v>
      </c>
      <c r="D93" s="179">
        <v>1</v>
      </c>
      <c r="E93" s="179"/>
      <c r="F93" s="179"/>
      <c r="G93" s="179"/>
      <c r="H93" s="179"/>
      <c r="I93" s="179"/>
      <c r="J93" s="180">
        <f t="shared" si="9"/>
        <v>1</v>
      </c>
      <c r="K93" s="357">
        <f t="shared" si="8"/>
        <v>2.2624434389140274E-3</v>
      </c>
      <c r="L93" s="418"/>
      <c r="M93" s="418"/>
      <c r="N93" s="418"/>
      <c r="O93" s="418"/>
      <c r="P93" s="418"/>
      <c r="Q93" s="418"/>
      <c r="S93"/>
      <c r="T93"/>
      <c r="U93"/>
      <c r="V93"/>
      <c r="W93"/>
      <c r="X93"/>
      <c r="Y93"/>
      <c r="Z93"/>
      <c r="AA93"/>
      <c r="AB93"/>
    </row>
    <row r="94" spans="2:28" ht="18" customHeight="1">
      <c r="B94" s="28"/>
      <c r="C94" s="116" t="s">
        <v>268</v>
      </c>
      <c r="D94" s="179">
        <v>1</v>
      </c>
      <c r="E94" s="179">
        <v>1</v>
      </c>
      <c r="F94" s="179">
        <v>1</v>
      </c>
      <c r="G94" s="179"/>
      <c r="H94" s="179"/>
      <c r="I94" s="179"/>
      <c r="J94" s="180">
        <f t="shared" si="9"/>
        <v>3</v>
      </c>
      <c r="K94" s="357">
        <f t="shared" ref="K94:K125" si="11">J94/$J$183</f>
        <v>6.7873303167420816E-3</v>
      </c>
      <c r="L94" s="418"/>
      <c r="M94" s="418"/>
      <c r="N94" s="418"/>
      <c r="O94" s="418"/>
      <c r="P94" s="418"/>
      <c r="Q94" s="418"/>
      <c r="S94"/>
      <c r="T94"/>
      <c r="U94"/>
      <c r="V94"/>
      <c r="W94"/>
      <c r="X94"/>
      <c r="Y94"/>
      <c r="Z94"/>
      <c r="AA94"/>
      <c r="AB94"/>
    </row>
    <row r="95" spans="2:28" ht="18" customHeight="1">
      <c r="B95" s="329"/>
      <c r="C95" s="330" t="s">
        <v>269</v>
      </c>
      <c r="D95" s="337"/>
      <c r="E95" s="337">
        <v>1</v>
      </c>
      <c r="F95" s="337"/>
      <c r="G95" s="337"/>
      <c r="H95" s="337"/>
      <c r="I95" s="337"/>
      <c r="J95" s="180">
        <f t="shared" si="9"/>
        <v>1</v>
      </c>
      <c r="K95" s="357">
        <f t="shared" si="11"/>
        <v>2.2624434389140274E-3</v>
      </c>
      <c r="L95" s="418"/>
      <c r="M95" s="418"/>
      <c r="N95" s="418"/>
      <c r="O95" s="418"/>
      <c r="P95" s="418"/>
      <c r="Q95" s="418"/>
      <c r="S95"/>
      <c r="T95"/>
      <c r="U95"/>
      <c r="V95"/>
      <c r="W95"/>
      <c r="X95"/>
      <c r="Y95"/>
      <c r="Z95"/>
      <c r="AA95"/>
      <c r="AB95"/>
    </row>
    <row r="96" spans="2:28" ht="18" customHeight="1">
      <c r="B96" s="28"/>
      <c r="C96" s="116" t="s">
        <v>270</v>
      </c>
      <c r="D96" s="179"/>
      <c r="E96" s="179">
        <v>2</v>
      </c>
      <c r="F96" s="179"/>
      <c r="G96" s="179"/>
      <c r="H96" s="179"/>
      <c r="I96" s="179"/>
      <c r="J96" s="180">
        <f t="shared" si="9"/>
        <v>2</v>
      </c>
      <c r="K96" s="357">
        <f t="shared" si="11"/>
        <v>4.5248868778280547E-3</v>
      </c>
      <c r="L96" s="418"/>
      <c r="M96" s="418"/>
      <c r="N96" s="418"/>
      <c r="O96" s="418"/>
      <c r="P96" s="418"/>
      <c r="Q96" s="418"/>
      <c r="S96"/>
      <c r="T96"/>
      <c r="U96"/>
      <c r="V96"/>
      <c r="W96"/>
      <c r="X96"/>
      <c r="Y96"/>
      <c r="Z96"/>
      <c r="AA96"/>
      <c r="AB96"/>
    </row>
    <row r="97" spans="2:28" ht="18" customHeight="1">
      <c r="B97" s="28"/>
      <c r="C97" s="116" t="s">
        <v>271</v>
      </c>
      <c r="D97" s="179"/>
      <c r="E97" s="179">
        <v>2</v>
      </c>
      <c r="F97" s="179"/>
      <c r="G97" s="179">
        <v>1</v>
      </c>
      <c r="H97" s="179"/>
      <c r="I97" s="179"/>
      <c r="J97" s="180">
        <f t="shared" si="9"/>
        <v>3</v>
      </c>
      <c r="K97" s="357">
        <f t="shared" si="11"/>
        <v>6.7873303167420816E-3</v>
      </c>
      <c r="L97" s="418"/>
      <c r="M97" s="418"/>
      <c r="N97" s="418"/>
      <c r="O97" s="418"/>
      <c r="P97" s="418"/>
      <c r="Q97" s="418"/>
      <c r="S97"/>
      <c r="T97"/>
      <c r="U97"/>
      <c r="V97"/>
      <c r="W97"/>
      <c r="X97"/>
      <c r="Y97"/>
      <c r="Z97"/>
      <c r="AA97"/>
      <c r="AB97"/>
    </row>
    <row r="98" spans="2:28" ht="18" customHeight="1">
      <c r="B98" s="28"/>
      <c r="C98" s="116" t="s">
        <v>272</v>
      </c>
      <c r="D98" s="179"/>
      <c r="E98" s="179">
        <v>1</v>
      </c>
      <c r="F98" s="179"/>
      <c r="G98" s="179">
        <v>1</v>
      </c>
      <c r="H98" s="179">
        <v>1</v>
      </c>
      <c r="I98" s="179"/>
      <c r="J98" s="180">
        <f t="shared" si="9"/>
        <v>3</v>
      </c>
      <c r="K98" s="357">
        <f t="shared" si="11"/>
        <v>6.7873303167420816E-3</v>
      </c>
      <c r="L98" s="418"/>
      <c r="M98" s="418"/>
      <c r="N98" s="418"/>
      <c r="O98" s="418"/>
      <c r="P98" s="418"/>
      <c r="Q98" s="418"/>
      <c r="S98"/>
      <c r="T98"/>
      <c r="U98"/>
      <c r="V98"/>
      <c r="W98"/>
      <c r="X98"/>
      <c r="Y98"/>
      <c r="Z98"/>
      <c r="AA98"/>
      <c r="AB98"/>
    </row>
    <row r="99" spans="2:28" ht="18" customHeight="1">
      <c r="B99" s="28"/>
      <c r="C99" s="116" t="s">
        <v>279</v>
      </c>
      <c r="D99" s="179"/>
      <c r="E99" s="179"/>
      <c r="F99" s="179"/>
      <c r="G99" s="179"/>
      <c r="H99" s="179">
        <v>1</v>
      </c>
      <c r="I99" s="179"/>
      <c r="J99" s="180">
        <f t="shared" si="9"/>
        <v>1</v>
      </c>
      <c r="K99" s="357">
        <f t="shared" si="11"/>
        <v>2.2624434389140274E-3</v>
      </c>
      <c r="L99" s="418"/>
      <c r="M99" s="418"/>
      <c r="N99" s="418"/>
      <c r="O99" s="418"/>
      <c r="P99" s="418"/>
      <c r="Q99" s="418"/>
      <c r="S99"/>
      <c r="T99"/>
      <c r="U99"/>
      <c r="V99"/>
      <c r="W99"/>
      <c r="X99"/>
      <c r="Y99"/>
      <c r="Z99"/>
      <c r="AA99"/>
      <c r="AB99"/>
    </row>
    <row r="100" spans="2:28" ht="18" customHeight="1">
      <c r="B100" s="28"/>
      <c r="C100" s="116" t="s">
        <v>342</v>
      </c>
      <c r="D100" s="179"/>
      <c r="E100" s="179"/>
      <c r="F100" s="179"/>
      <c r="G100" s="179">
        <v>6</v>
      </c>
      <c r="H100" s="179">
        <v>1</v>
      </c>
      <c r="I100" s="179"/>
      <c r="J100" s="180">
        <f t="shared" si="9"/>
        <v>7</v>
      </c>
      <c r="K100" s="357">
        <f t="shared" si="11"/>
        <v>1.5837104072398189E-2</v>
      </c>
      <c r="L100" s="418"/>
      <c r="M100" s="418"/>
      <c r="N100" s="418"/>
      <c r="O100" s="418"/>
      <c r="P100" s="418"/>
      <c r="Q100" s="418"/>
      <c r="S100"/>
      <c r="T100"/>
      <c r="U100"/>
      <c r="V100"/>
      <c r="W100"/>
      <c r="X100"/>
      <c r="Y100"/>
      <c r="Z100"/>
      <c r="AA100"/>
      <c r="AB100"/>
    </row>
    <row r="101" spans="2:28" ht="18" customHeight="1">
      <c r="B101" s="28"/>
      <c r="C101" s="116" t="s">
        <v>344</v>
      </c>
      <c r="D101" s="179"/>
      <c r="E101" s="179"/>
      <c r="F101" s="179"/>
      <c r="G101" s="179">
        <v>1</v>
      </c>
      <c r="H101" s="179"/>
      <c r="I101" s="179"/>
      <c r="J101" s="180">
        <f t="shared" si="9"/>
        <v>1</v>
      </c>
      <c r="K101" s="357">
        <f t="shared" si="11"/>
        <v>2.2624434389140274E-3</v>
      </c>
      <c r="L101" s="418"/>
      <c r="M101" s="418"/>
      <c r="N101" s="418"/>
      <c r="O101" s="418"/>
      <c r="P101" s="418"/>
      <c r="Q101" s="418"/>
      <c r="S101"/>
      <c r="T101"/>
      <c r="U101"/>
      <c r="V101"/>
      <c r="W101"/>
      <c r="X101"/>
      <c r="Y101"/>
      <c r="Z101"/>
      <c r="AA101"/>
      <c r="AB101"/>
    </row>
    <row r="102" spans="2:28" ht="18" customHeight="1">
      <c r="B102" s="112">
        <v>10</v>
      </c>
      <c r="C102" s="120" t="s">
        <v>1044</v>
      </c>
      <c r="D102" s="339"/>
      <c r="E102" s="339">
        <f>SUM(E103)</f>
        <v>1</v>
      </c>
      <c r="F102" s="339"/>
      <c r="G102" s="339"/>
      <c r="H102" s="339"/>
      <c r="I102" s="339"/>
      <c r="J102" s="339">
        <f t="shared" si="9"/>
        <v>1</v>
      </c>
      <c r="K102" s="356">
        <f t="shared" si="11"/>
        <v>2.2624434389140274E-3</v>
      </c>
      <c r="L102" s="417"/>
      <c r="M102" s="417"/>
      <c r="N102" s="417"/>
      <c r="O102" s="417"/>
      <c r="P102" s="417"/>
      <c r="Q102" s="417"/>
      <c r="S102"/>
      <c r="T102"/>
      <c r="U102"/>
      <c r="V102"/>
      <c r="W102"/>
      <c r="X102"/>
      <c r="Y102"/>
      <c r="Z102"/>
      <c r="AA102"/>
      <c r="AB102"/>
    </row>
    <row r="103" spans="2:28" ht="18" customHeight="1">
      <c r="B103" s="28"/>
      <c r="C103" s="116" t="s">
        <v>121</v>
      </c>
      <c r="D103" s="179"/>
      <c r="E103" s="179">
        <v>1</v>
      </c>
      <c r="F103" s="179"/>
      <c r="G103" s="179"/>
      <c r="H103" s="179"/>
      <c r="I103" s="179"/>
      <c r="J103" s="180">
        <f t="shared" si="9"/>
        <v>1</v>
      </c>
      <c r="K103" s="357">
        <f t="shared" si="11"/>
        <v>2.2624434389140274E-3</v>
      </c>
      <c r="L103" s="418"/>
      <c r="M103" s="418"/>
      <c r="N103" s="418"/>
      <c r="O103" s="418"/>
      <c r="P103" s="418"/>
      <c r="Q103" s="418"/>
      <c r="S103"/>
      <c r="T103"/>
      <c r="U103"/>
      <c r="V103"/>
      <c r="W103"/>
      <c r="X103"/>
      <c r="Y103"/>
      <c r="Z103"/>
      <c r="AA103"/>
      <c r="AB103"/>
    </row>
    <row r="104" spans="2:28" ht="18" customHeight="1">
      <c r="B104" s="112">
        <v>11</v>
      </c>
      <c r="C104" s="120" t="s">
        <v>1045</v>
      </c>
      <c r="D104" s="339"/>
      <c r="E104" s="339">
        <f>SUM(E105:E110)</f>
        <v>3</v>
      </c>
      <c r="F104" s="339">
        <f>SUM(F105:F110)</f>
        <v>1</v>
      </c>
      <c r="G104" s="339">
        <f>SUM(G105:G110)</f>
        <v>3</v>
      </c>
      <c r="H104" s="339"/>
      <c r="I104" s="339"/>
      <c r="J104" s="339">
        <f>SUM(D104:I104)</f>
        <v>7</v>
      </c>
      <c r="K104" s="356">
        <f t="shared" si="11"/>
        <v>1.5837104072398189E-2</v>
      </c>
      <c r="L104" s="417"/>
      <c r="M104" s="417"/>
      <c r="N104" s="417"/>
      <c r="O104" s="417"/>
      <c r="P104" s="417"/>
      <c r="Q104" s="417"/>
      <c r="S104"/>
      <c r="T104"/>
      <c r="U104"/>
      <c r="V104"/>
      <c r="W104"/>
      <c r="X104"/>
      <c r="Y104"/>
      <c r="Z104"/>
      <c r="AA104"/>
      <c r="AB104"/>
    </row>
    <row r="105" spans="2:28" ht="18" customHeight="1">
      <c r="B105" s="28"/>
      <c r="C105" s="116" t="s">
        <v>123</v>
      </c>
      <c r="D105" s="179"/>
      <c r="E105" s="179">
        <v>1</v>
      </c>
      <c r="F105" s="179"/>
      <c r="G105" s="179"/>
      <c r="H105" s="179"/>
      <c r="I105" s="179"/>
      <c r="J105" s="180">
        <f t="shared" si="9"/>
        <v>1</v>
      </c>
      <c r="K105" s="357">
        <f t="shared" si="11"/>
        <v>2.2624434389140274E-3</v>
      </c>
      <c r="L105" s="418"/>
      <c r="M105" s="418"/>
      <c r="N105" s="418"/>
      <c r="O105" s="418"/>
      <c r="P105" s="418"/>
      <c r="Q105" s="418"/>
      <c r="S105"/>
      <c r="T105"/>
      <c r="U105"/>
      <c r="V105"/>
      <c r="W105"/>
      <c r="X105"/>
      <c r="Y105"/>
      <c r="Z105"/>
      <c r="AA105"/>
      <c r="AB105"/>
    </row>
    <row r="106" spans="2:28" ht="18" customHeight="1">
      <c r="B106" s="329"/>
      <c r="C106" s="116" t="s">
        <v>270</v>
      </c>
      <c r="D106" s="179"/>
      <c r="E106" s="179">
        <v>1</v>
      </c>
      <c r="F106" s="179"/>
      <c r="G106" s="179"/>
      <c r="H106" s="179"/>
      <c r="I106" s="179"/>
      <c r="J106" s="180">
        <f t="shared" si="9"/>
        <v>1</v>
      </c>
      <c r="K106" s="357">
        <f t="shared" si="11"/>
        <v>2.2624434389140274E-3</v>
      </c>
      <c r="L106" s="418"/>
      <c r="M106" s="418"/>
      <c r="N106" s="418"/>
      <c r="O106" s="418"/>
      <c r="P106" s="418"/>
      <c r="Q106" s="418"/>
      <c r="S106"/>
      <c r="T106"/>
      <c r="U106"/>
      <c r="V106"/>
      <c r="W106"/>
      <c r="X106"/>
      <c r="Y106"/>
      <c r="Z106"/>
      <c r="AA106"/>
      <c r="AB106"/>
    </row>
    <row r="107" spans="2:28" ht="18" customHeight="1">
      <c r="B107" s="329"/>
      <c r="C107" s="116" t="s">
        <v>278</v>
      </c>
      <c r="D107" s="179"/>
      <c r="E107" s="179">
        <v>1</v>
      </c>
      <c r="F107" s="179"/>
      <c r="G107" s="179"/>
      <c r="H107" s="179"/>
      <c r="I107" s="179"/>
      <c r="J107" s="180">
        <f t="shared" si="9"/>
        <v>1</v>
      </c>
      <c r="K107" s="357">
        <f t="shared" si="11"/>
        <v>2.2624434389140274E-3</v>
      </c>
      <c r="L107" s="418"/>
      <c r="M107" s="418"/>
      <c r="N107" s="418"/>
      <c r="O107" s="418"/>
      <c r="P107" s="418"/>
      <c r="Q107" s="418"/>
      <c r="S107"/>
      <c r="T107"/>
      <c r="U107"/>
      <c r="V107"/>
      <c r="W107"/>
      <c r="X107"/>
      <c r="Y107"/>
      <c r="Z107"/>
      <c r="AA107"/>
      <c r="AB107"/>
    </row>
    <row r="108" spans="2:28" ht="18" customHeight="1">
      <c r="B108" s="329"/>
      <c r="C108" s="116" t="s">
        <v>271</v>
      </c>
      <c r="D108" s="179"/>
      <c r="E108" s="179"/>
      <c r="F108" s="179"/>
      <c r="G108" s="179">
        <v>1</v>
      </c>
      <c r="H108" s="179"/>
      <c r="I108" s="179"/>
      <c r="J108" s="180">
        <f t="shared" si="9"/>
        <v>1</v>
      </c>
      <c r="K108" s="357">
        <f t="shared" si="11"/>
        <v>2.2624434389140274E-3</v>
      </c>
      <c r="L108" s="418"/>
      <c r="M108" s="418"/>
      <c r="N108" s="418"/>
      <c r="O108" s="418"/>
      <c r="P108" s="418"/>
      <c r="Q108" s="418"/>
      <c r="S108"/>
      <c r="T108"/>
      <c r="U108"/>
      <c r="V108"/>
      <c r="W108"/>
      <c r="X108"/>
      <c r="Y108"/>
      <c r="Z108"/>
      <c r="AA108"/>
      <c r="AB108"/>
    </row>
    <row r="109" spans="2:28" ht="18" customHeight="1">
      <c r="B109" s="329"/>
      <c r="C109" s="116" t="s">
        <v>279</v>
      </c>
      <c r="D109" s="179"/>
      <c r="E109" s="179"/>
      <c r="F109" s="179">
        <v>1</v>
      </c>
      <c r="G109" s="179"/>
      <c r="H109" s="179"/>
      <c r="I109" s="179"/>
      <c r="J109" s="180">
        <f t="shared" si="9"/>
        <v>1</v>
      </c>
      <c r="K109" s="357">
        <f t="shared" si="11"/>
        <v>2.2624434389140274E-3</v>
      </c>
      <c r="L109" s="418"/>
      <c r="M109" s="418"/>
      <c r="N109" s="418"/>
      <c r="O109" s="418"/>
      <c r="P109" s="418"/>
      <c r="Q109" s="418"/>
      <c r="S109"/>
      <c r="T109"/>
      <c r="U109"/>
      <c r="V109"/>
      <c r="W109"/>
      <c r="X109"/>
      <c r="Y109"/>
      <c r="Z109"/>
      <c r="AA109"/>
      <c r="AB109"/>
    </row>
    <row r="110" spans="2:28" ht="18" customHeight="1">
      <c r="B110" s="329"/>
      <c r="C110" s="116" t="s">
        <v>342</v>
      </c>
      <c r="D110" s="179"/>
      <c r="E110" s="179"/>
      <c r="F110" s="179"/>
      <c r="G110" s="179">
        <v>2</v>
      </c>
      <c r="H110" s="179"/>
      <c r="I110" s="179"/>
      <c r="J110" s="180">
        <f t="shared" si="9"/>
        <v>2</v>
      </c>
      <c r="K110" s="357">
        <f t="shared" si="11"/>
        <v>4.5248868778280547E-3</v>
      </c>
      <c r="L110" s="418"/>
      <c r="M110" s="418"/>
      <c r="N110" s="418"/>
      <c r="O110" s="418"/>
      <c r="P110" s="418"/>
      <c r="Q110" s="418"/>
      <c r="S110"/>
      <c r="T110"/>
      <c r="U110"/>
      <c r="V110"/>
      <c r="W110"/>
      <c r="X110"/>
      <c r="Y110"/>
      <c r="Z110"/>
      <c r="AA110"/>
      <c r="AB110"/>
    </row>
    <row r="111" spans="2:28" ht="18" customHeight="1">
      <c r="B111" s="112">
        <v>12</v>
      </c>
      <c r="C111" s="120" t="s">
        <v>1046</v>
      </c>
      <c r="D111" s="339"/>
      <c r="E111" s="339">
        <f>SUM(E112:E117)</f>
        <v>5</v>
      </c>
      <c r="F111" s="339">
        <f>SUM(F112:F117)</f>
        <v>1</v>
      </c>
      <c r="G111" s="339">
        <f>SUM(G112:G117)</f>
        <v>17</v>
      </c>
      <c r="H111" s="339">
        <f>SUM(H112:H117)</f>
        <v>1</v>
      </c>
      <c r="I111" s="339"/>
      <c r="J111" s="339">
        <f>SUM(D111:I111)</f>
        <v>24</v>
      </c>
      <c r="K111" s="356">
        <f t="shared" si="11"/>
        <v>5.4298642533936653E-2</v>
      </c>
      <c r="L111" s="417"/>
      <c r="M111" s="417"/>
      <c r="N111" s="417"/>
      <c r="O111" s="417"/>
      <c r="P111" s="417"/>
      <c r="Q111" s="417"/>
      <c r="S111"/>
      <c r="T111"/>
      <c r="U111"/>
      <c r="V111"/>
      <c r="W111"/>
      <c r="X111"/>
      <c r="Y111"/>
      <c r="Z111"/>
      <c r="AA111"/>
      <c r="AB111"/>
    </row>
    <row r="112" spans="2:28" ht="18" customHeight="1">
      <c r="B112" s="28"/>
      <c r="C112" s="116" t="s">
        <v>122</v>
      </c>
      <c r="D112" s="179"/>
      <c r="E112" s="179">
        <v>1</v>
      </c>
      <c r="F112" s="179"/>
      <c r="G112" s="179"/>
      <c r="H112" s="179"/>
      <c r="I112" s="179"/>
      <c r="J112" s="180">
        <f t="shared" si="9"/>
        <v>1</v>
      </c>
      <c r="K112" s="357">
        <f t="shared" si="11"/>
        <v>2.2624434389140274E-3</v>
      </c>
      <c r="L112" s="418"/>
      <c r="M112" s="418"/>
      <c r="N112" s="418"/>
      <c r="O112" s="418"/>
      <c r="P112" s="418"/>
      <c r="Q112" s="418"/>
      <c r="S112"/>
      <c r="T112"/>
      <c r="U112"/>
      <c r="V112"/>
      <c r="W112"/>
      <c r="X112"/>
      <c r="Y112"/>
      <c r="Z112"/>
      <c r="AA112"/>
      <c r="AB112"/>
    </row>
    <row r="113" spans="2:28" ht="18" customHeight="1">
      <c r="B113" s="28"/>
      <c r="C113" s="116" t="s">
        <v>268</v>
      </c>
      <c r="D113" s="179"/>
      <c r="E113" s="179">
        <v>1</v>
      </c>
      <c r="F113" s="179"/>
      <c r="G113" s="179"/>
      <c r="H113" s="179"/>
      <c r="I113" s="179"/>
      <c r="J113" s="180">
        <f t="shared" si="9"/>
        <v>1</v>
      </c>
      <c r="K113" s="357">
        <f t="shared" si="11"/>
        <v>2.2624434389140274E-3</v>
      </c>
      <c r="L113" s="418"/>
      <c r="M113" s="418"/>
      <c r="N113" s="418"/>
      <c r="O113" s="418"/>
      <c r="P113" s="418"/>
      <c r="Q113" s="418"/>
      <c r="S113"/>
      <c r="T113"/>
      <c r="U113"/>
      <c r="V113"/>
      <c r="W113"/>
      <c r="X113"/>
      <c r="Y113"/>
      <c r="Z113"/>
      <c r="AA113"/>
      <c r="AB113"/>
    </row>
    <row r="114" spans="2:28" ht="18" customHeight="1">
      <c r="B114" s="28"/>
      <c r="C114" s="116" t="s">
        <v>270</v>
      </c>
      <c r="D114" s="179"/>
      <c r="E114" s="179">
        <v>3</v>
      </c>
      <c r="F114" s="179">
        <v>1</v>
      </c>
      <c r="G114" s="179"/>
      <c r="H114" s="179"/>
      <c r="I114" s="179"/>
      <c r="J114" s="180">
        <f t="shared" si="9"/>
        <v>4</v>
      </c>
      <c r="K114" s="357">
        <f t="shared" si="11"/>
        <v>9.0497737556561094E-3</v>
      </c>
      <c r="L114" s="418"/>
      <c r="M114" s="418"/>
      <c r="N114" s="418"/>
      <c r="O114" s="418"/>
      <c r="P114" s="418"/>
      <c r="Q114" s="418"/>
      <c r="S114"/>
      <c r="T114"/>
      <c r="U114"/>
      <c r="V114"/>
      <c r="W114"/>
      <c r="X114"/>
      <c r="Y114"/>
      <c r="Z114"/>
      <c r="AA114"/>
      <c r="AB114"/>
    </row>
    <row r="115" spans="2:28" ht="18" customHeight="1">
      <c r="B115" s="28"/>
      <c r="C115" s="116" t="s">
        <v>272</v>
      </c>
      <c r="D115" s="179"/>
      <c r="E115" s="179"/>
      <c r="F115" s="179"/>
      <c r="G115" s="179">
        <v>2</v>
      </c>
      <c r="H115" s="179"/>
      <c r="I115" s="179"/>
      <c r="J115" s="180">
        <f t="shared" si="9"/>
        <v>2</v>
      </c>
      <c r="K115" s="357">
        <f t="shared" si="11"/>
        <v>4.5248868778280547E-3</v>
      </c>
      <c r="L115" s="418"/>
      <c r="M115" s="418"/>
      <c r="N115" s="418"/>
      <c r="O115" s="418"/>
      <c r="P115" s="418"/>
      <c r="Q115" s="418"/>
      <c r="S115"/>
      <c r="T115"/>
      <c r="U115"/>
      <c r="V115"/>
      <c r="W115"/>
      <c r="X115"/>
      <c r="Y115"/>
      <c r="Z115"/>
      <c r="AA115"/>
      <c r="AB115"/>
    </row>
    <row r="116" spans="2:28" ht="18" customHeight="1">
      <c r="B116" s="28"/>
      <c r="C116" s="116" t="s">
        <v>279</v>
      </c>
      <c r="D116" s="179"/>
      <c r="E116" s="179"/>
      <c r="F116" s="179"/>
      <c r="G116" s="179">
        <v>6</v>
      </c>
      <c r="H116" s="179"/>
      <c r="I116" s="179"/>
      <c r="J116" s="180">
        <f t="shared" si="9"/>
        <v>6</v>
      </c>
      <c r="K116" s="357">
        <f t="shared" si="11"/>
        <v>1.3574660633484163E-2</v>
      </c>
      <c r="L116" s="418"/>
      <c r="M116" s="418"/>
      <c r="N116" s="418"/>
      <c r="O116" s="418"/>
      <c r="P116" s="418"/>
      <c r="Q116" s="418"/>
      <c r="S116"/>
      <c r="T116"/>
      <c r="U116"/>
      <c r="V116"/>
      <c r="W116"/>
      <c r="X116"/>
      <c r="Y116"/>
      <c r="Z116"/>
      <c r="AA116"/>
      <c r="AB116"/>
    </row>
    <row r="117" spans="2:28" ht="18" customHeight="1">
      <c r="B117" s="28"/>
      <c r="C117" s="116" t="s">
        <v>342</v>
      </c>
      <c r="D117" s="179"/>
      <c r="E117" s="179"/>
      <c r="F117" s="179"/>
      <c r="G117" s="179">
        <v>9</v>
      </c>
      <c r="H117" s="179">
        <v>1</v>
      </c>
      <c r="I117" s="179"/>
      <c r="J117" s="180">
        <f>SUM(D117:I117)</f>
        <v>10</v>
      </c>
      <c r="K117" s="357">
        <f t="shared" si="11"/>
        <v>2.2624434389140271E-2</v>
      </c>
      <c r="L117" s="418"/>
      <c r="M117" s="418"/>
      <c r="N117" s="418"/>
      <c r="O117" s="418"/>
      <c r="P117" s="418"/>
      <c r="Q117" s="418"/>
      <c r="S117"/>
      <c r="T117"/>
      <c r="U117"/>
      <c r="V117"/>
      <c r="W117"/>
      <c r="X117"/>
      <c r="Y117"/>
      <c r="Z117"/>
      <c r="AA117"/>
      <c r="AB117"/>
    </row>
    <row r="118" spans="2:28" ht="18" customHeight="1">
      <c r="B118" s="112">
        <v>13</v>
      </c>
      <c r="C118" s="120" t="s">
        <v>1047</v>
      </c>
      <c r="D118" s="339">
        <f>SUM(D119:D121)</f>
        <v>2</v>
      </c>
      <c r="E118" s="339">
        <f>SUM(E119:E121)</f>
        <v>5</v>
      </c>
      <c r="F118" s="339">
        <f>SUM(F119:F121)</f>
        <v>1</v>
      </c>
      <c r="G118" s="339"/>
      <c r="H118" s="339"/>
      <c r="I118" s="339"/>
      <c r="J118" s="339">
        <f>SUM(D118:I118)</f>
        <v>8</v>
      </c>
      <c r="K118" s="356">
        <f t="shared" si="11"/>
        <v>1.8099547511312219E-2</v>
      </c>
      <c r="L118" s="417"/>
      <c r="M118" s="417"/>
      <c r="N118" s="417"/>
      <c r="O118" s="417"/>
      <c r="P118" s="417"/>
      <c r="Q118" s="417"/>
      <c r="S118"/>
      <c r="T118"/>
      <c r="U118"/>
      <c r="V118"/>
      <c r="W118"/>
      <c r="X118"/>
      <c r="Y118"/>
      <c r="Z118"/>
      <c r="AA118"/>
      <c r="AB118"/>
    </row>
    <row r="119" spans="2:28" ht="18" customHeight="1">
      <c r="B119" s="28"/>
      <c r="C119" s="116" t="s">
        <v>122</v>
      </c>
      <c r="D119" s="179"/>
      <c r="E119" s="179">
        <v>1</v>
      </c>
      <c r="F119" s="179"/>
      <c r="G119" s="179"/>
      <c r="H119" s="179"/>
      <c r="I119" s="179"/>
      <c r="J119" s="180">
        <f t="shared" si="9"/>
        <v>1</v>
      </c>
      <c r="K119" s="357">
        <f t="shared" si="11"/>
        <v>2.2624434389140274E-3</v>
      </c>
      <c r="L119" s="418"/>
      <c r="M119" s="418"/>
      <c r="N119" s="418"/>
      <c r="O119" s="418"/>
      <c r="P119" s="418"/>
      <c r="Q119" s="418"/>
      <c r="S119"/>
      <c r="T119"/>
      <c r="U119"/>
      <c r="V119"/>
      <c r="W119"/>
      <c r="X119"/>
      <c r="Y119"/>
      <c r="Z119"/>
      <c r="AA119"/>
      <c r="AB119"/>
    </row>
    <row r="120" spans="2:28" ht="18" customHeight="1">
      <c r="B120" s="329"/>
      <c r="C120" s="41" t="s">
        <v>269</v>
      </c>
      <c r="D120" s="337">
        <v>1</v>
      </c>
      <c r="E120" s="337">
        <v>1</v>
      </c>
      <c r="F120" s="337"/>
      <c r="G120" s="337"/>
      <c r="H120" s="337"/>
      <c r="I120" s="337"/>
      <c r="J120" s="333"/>
      <c r="K120" s="357">
        <f t="shared" si="11"/>
        <v>0</v>
      </c>
      <c r="L120" s="418"/>
      <c r="M120" s="418"/>
      <c r="N120" s="418"/>
      <c r="O120" s="418"/>
      <c r="P120" s="418"/>
      <c r="Q120" s="418"/>
      <c r="S120"/>
      <c r="T120"/>
      <c r="U120"/>
      <c r="V120"/>
      <c r="W120"/>
      <c r="X120"/>
      <c r="Y120"/>
      <c r="Z120"/>
      <c r="AA120"/>
      <c r="AB120"/>
    </row>
    <row r="121" spans="2:28" ht="18" customHeight="1">
      <c r="B121" s="329"/>
      <c r="C121" s="116" t="s">
        <v>270</v>
      </c>
      <c r="D121" s="179">
        <v>1</v>
      </c>
      <c r="E121" s="179">
        <v>3</v>
      </c>
      <c r="F121" s="179">
        <v>1</v>
      </c>
      <c r="G121" s="337"/>
      <c r="H121" s="337"/>
      <c r="I121" s="337"/>
      <c r="J121" s="333"/>
      <c r="K121" s="357">
        <f t="shared" si="11"/>
        <v>0</v>
      </c>
      <c r="L121" s="418"/>
      <c r="M121" s="418"/>
      <c r="N121" s="418"/>
      <c r="O121" s="418"/>
      <c r="P121" s="418"/>
      <c r="Q121" s="418"/>
      <c r="S121"/>
      <c r="T121"/>
      <c r="U121"/>
      <c r="V121"/>
      <c r="W121"/>
      <c r="X121"/>
      <c r="Y121"/>
      <c r="Z121"/>
      <c r="AA121"/>
      <c r="AB121"/>
    </row>
    <row r="122" spans="2:28" ht="18" customHeight="1">
      <c r="B122" s="112">
        <v>14</v>
      </c>
      <c r="C122" s="120" t="s">
        <v>1048</v>
      </c>
      <c r="D122" s="339"/>
      <c r="E122" s="339">
        <f>SUM(E123:E125)</f>
        <v>4</v>
      </c>
      <c r="F122" s="339"/>
      <c r="G122" s="339"/>
      <c r="H122" s="339"/>
      <c r="I122" s="339"/>
      <c r="J122" s="339">
        <f>SUM(D122:I122)</f>
        <v>4</v>
      </c>
      <c r="K122" s="356">
        <f t="shared" si="11"/>
        <v>9.0497737556561094E-3</v>
      </c>
      <c r="L122" s="417"/>
      <c r="M122" s="417"/>
      <c r="N122" s="417"/>
      <c r="O122" s="417"/>
      <c r="P122" s="417"/>
      <c r="Q122" s="417"/>
      <c r="S122"/>
      <c r="T122"/>
      <c r="U122"/>
      <c r="V122"/>
      <c r="W122"/>
      <c r="X122"/>
      <c r="Y122"/>
      <c r="Z122"/>
      <c r="AA122"/>
      <c r="AB122"/>
    </row>
    <row r="123" spans="2:28" ht="18" customHeight="1">
      <c r="B123" s="28"/>
      <c r="C123" s="116" t="s">
        <v>122</v>
      </c>
      <c r="D123" s="179"/>
      <c r="E123" s="179">
        <v>1</v>
      </c>
      <c r="F123" s="179"/>
      <c r="G123" s="179"/>
      <c r="H123" s="179"/>
      <c r="I123" s="179"/>
      <c r="J123" s="180">
        <f t="shared" si="9"/>
        <v>1</v>
      </c>
      <c r="K123" s="357">
        <f t="shared" si="11"/>
        <v>2.2624434389140274E-3</v>
      </c>
      <c r="L123" s="418"/>
      <c r="M123" s="418"/>
      <c r="N123" s="418"/>
      <c r="O123" s="418"/>
      <c r="P123" s="418"/>
      <c r="Q123" s="418"/>
      <c r="S123"/>
      <c r="T123"/>
      <c r="U123"/>
      <c r="V123"/>
      <c r="W123"/>
      <c r="X123"/>
      <c r="Y123"/>
      <c r="Z123"/>
      <c r="AA123"/>
      <c r="AB123"/>
    </row>
    <row r="124" spans="2:28" ht="18" customHeight="1">
      <c r="B124" s="28"/>
      <c r="C124" s="116" t="s">
        <v>270</v>
      </c>
      <c r="D124" s="179"/>
      <c r="E124" s="179">
        <v>2</v>
      </c>
      <c r="F124" s="179"/>
      <c r="G124" s="179"/>
      <c r="H124" s="179"/>
      <c r="I124" s="179"/>
      <c r="J124" s="180">
        <f t="shared" si="9"/>
        <v>2</v>
      </c>
      <c r="K124" s="357">
        <f t="shared" si="11"/>
        <v>4.5248868778280547E-3</v>
      </c>
      <c r="L124" s="418"/>
      <c r="M124" s="418"/>
      <c r="N124" s="418"/>
      <c r="O124" s="418"/>
      <c r="P124" s="418"/>
      <c r="Q124" s="418"/>
      <c r="S124"/>
      <c r="T124"/>
      <c r="U124"/>
      <c r="V124"/>
      <c r="W124"/>
      <c r="X124"/>
      <c r="Y124"/>
      <c r="Z124"/>
      <c r="AA124"/>
      <c r="AB124"/>
    </row>
    <row r="125" spans="2:28" ht="18" customHeight="1">
      <c r="B125" s="28"/>
      <c r="C125" s="116" t="s">
        <v>271</v>
      </c>
      <c r="D125" s="179"/>
      <c r="E125" s="179">
        <v>1</v>
      </c>
      <c r="F125" s="179"/>
      <c r="G125" s="179"/>
      <c r="H125" s="179"/>
      <c r="I125" s="179"/>
      <c r="J125" s="180">
        <f t="shared" si="9"/>
        <v>1</v>
      </c>
      <c r="K125" s="357">
        <f t="shared" si="11"/>
        <v>2.2624434389140274E-3</v>
      </c>
      <c r="L125" s="418"/>
      <c r="M125" s="418"/>
      <c r="N125" s="418"/>
      <c r="O125" s="418"/>
      <c r="P125" s="418"/>
      <c r="Q125" s="418"/>
      <c r="S125"/>
      <c r="T125"/>
      <c r="U125"/>
      <c r="V125"/>
      <c r="W125"/>
      <c r="X125"/>
      <c r="Y125"/>
      <c r="Z125"/>
      <c r="AA125"/>
      <c r="AB125"/>
    </row>
    <row r="126" spans="2:28" ht="18" customHeight="1">
      <c r="B126" s="112">
        <v>15</v>
      </c>
      <c r="C126" s="120" t="s">
        <v>1049</v>
      </c>
      <c r="D126" s="339"/>
      <c r="E126" s="339">
        <f>SUM(E127:E129)</f>
        <v>1</v>
      </c>
      <c r="F126" s="339">
        <f>SUM(F127:F129)</f>
        <v>2</v>
      </c>
      <c r="G126" s="339"/>
      <c r="H126" s="339"/>
      <c r="I126" s="339"/>
      <c r="J126" s="339">
        <f t="shared" ref="J126:J178" si="12">SUM(D126:I126)</f>
        <v>3</v>
      </c>
      <c r="K126" s="356">
        <f t="shared" ref="K126:K145" si="13">J126/$J$183</f>
        <v>6.7873303167420816E-3</v>
      </c>
      <c r="L126" s="417"/>
      <c r="M126" s="417"/>
      <c r="N126" s="417"/>
      <c r="O126" s="417"/>
      <c r="P126" s="417"/>
      <c r="Q126" s="417"/>
      <c r="S126"/>
      <c r="T126"/>
      <c r="U126"/>
      <c r="V126"/>
      <c r="W126"/>
      <c r="X126"/>
      <c r="Y126"/>
      <c r="Z126"/>
      <c r="AA126"/>
      <c r="AB126"/>
    </row>
    <row r="127" spans="2:28" ht="18" customHeight="1">
      <c r="B127" s="28"/>
      <c r="C127" s="116" t="s">
        <v>122</v>
      </c>
      <c r="D127" s="179"/>
      <c r="E127" s="179"/>
      <c r="F127" s="179">
        <v>1</v>
      </c>
      <c r="G127" s="179"/>
      <c r="H127" s="179"/>
      <c r="I127" s="179"/>
      <c r="J127" s="180">
        <f t="shared" si="12"/>
        <v>1</v>
      </c>
      <c r="K127" s="357">
        <f t="shared" si="13"/>
        <v>2.2624434389140274E-3</v>
      </c>
      <c r="L127" s="418"/>
      <c r="M127" s="418"/>
      <c r="N127" s="418"/>
      <c r="O127" s="418"/>
      <c r="P127" s="418"/>
      <c r="Q127" s="418"/>
      <c r="S127"/>
      <c r="T127"/>
      <c r="U127"/>
      <c r="V127"/>
      <c r="W127"/>
      <c r="X127"/>
      <c r="Y127"/>
      <c r="Z127"/>
      <c r="AA127"/>
      <c r="AB127"/>
    </row>
    <row r="128" spans="2:28" ht="18" customHeight="1">
      <c r="B128" s="28"/>
      <c r="C128" s="116" t="s">
        <v>270</v>
      </c>
      <c r="D128" s="179"/>
      <c r="E128" s="179">
        <v>1</v>
      </c>
      <c r="F128" s="179"/>
      <c r="G128" s="179"/>
      <c r="H128" s="179"/>
      <c r="I128" s="179"/>
      <c r="J128" s="180">
        <f t="shared" si="12"/>
        <v>1</v>
      </c>
      <c r="K128" s="357">
        <f t="shared" si="13"/>
        <v>2.2624434389140274E-3</v>
      </c>
      <c r="L128" s="418"/>
      <c r="M128" s="418"/>
      <c r="N128" s="418"/>
      <c r="O128" s="418"/>
      <c r="P128" s="418"/>
      <c r="Q128" s="418"/>
      <c r="S128"/>
      <c r="T128"/>
      <c r="U128"/>
      <c r="V128"/>
      <c r="W128"/>
      <c r="X128"/>
      <c r="Y128"/>
      <c r="Z128"/>
      <c r="AA128"/>
      <c r="AB128"/>
    </row>
    <row r="129" spans="2:28" ht="18" customHeight="1">
      <c r="B129" s="329"/>
      <c r="C129" s="116" t="s">
        <v>278</v>
      </c>
      <c r="D129" s="337"/>
      <c r="E129" s="337"/>
      <c r="F129" s="337">
        <v>1</v>
      </c>
      <c r="G129" s="337"/>
      <c r="H129" s="337"/>
      <c r="I129" s="337"/>
      <c r="J129" s="180">
        <f t="shared" si="12"/>
        <v>1</v>
      </c>
      <c r="K129" s="357">
        <f t="shared" si="13"/>
        <v>2.2624434389140274E-3</v>
      </c>
      <c r="L129" s="418"/>
      <c r="M129" s="418"/>
      <c r="N129" s="418"/>
      <c r="O129" s="418"/>
      <c r="P129" s="418"/>
      <c r="Q129" s="418"/>
      <c r="S129"/>
      <c r="T129"/>
      <c r="U129"/>
      <c r="V129"/>
      <c r="W129"/>
      <c r="X129"/>
      <c r="Y129"/>
      <c r="Z129"/>
      <c r="AA129"/>
      <c r="AB129"/>
    </row>
    <row r="130" spans="2:28" ht="18" customHeight="1">
      <c r="B130" s="112">
        <v>16</v>
      </c>
      <c r="C130" s="120" t="s">
        <v>1050</v>
      </c>
      <c r="D130" s="339"/>
      <c r="E130" s="339"/>
      <c r="F130" s="339">
        <f>SUM(F131:F133)</f>
        <v>1</v>
      </c>
      <c r="G130" s="339"/>
      <c r="H130" s="339"/>
      <c r="I130" s="339"/>
      <c r="J130" s="339">
        <f>SUM(D130:I130)</f>
        <v>1</v>
      </c>
      <c r="K130" s="356">
        <f t="shared" si="13"/>
        <v>2.2624434389140274E-3</v>
      </c>
      <c r="L130" s="417"/>
      <c r="M130" s="417"/>
      <c r="N130" s="417"/>
      <c r="O130" s="417"/>
      <c r="P130" s="417"/>
      <c r="Q130" s="417"/>
      <c r="S130"/>
      <c r="T130"/>
      <c r="U130"/>
      <c r="V130"/>
      <c r="W130"/>
      <c r="X130"/>
      <c r="Y130"/>
      <c r="Z130"/>
      <c r="AA130"/>
      <c r="AB130"/>
    </row>
    <row r="131" spans="2:28" ht="18" customHeight="1">
      <c r="B131" s="28"/>
      <c r="C131" s="116" t="s">
        <v>121</v>
      </c>
      <c r="D131" s="179"/>
      <c r="E131" s="179"/>
      <c r="F131" s="179">
        <v>1</v>
      </c>
      <c r="G131" s="179"/>
      <c r="H131" s="179"/>
      <c r="I131" s="179"/>
      <c r="J131" s="180">
        <f t="shared" si="12"/>
        <v>1</v>
      </c>
      <c r="K131" s="357">
        <f t="shared" si="13"/>
        <v>2.2624434389140274E-3</v>
      </c>
      <c r="L131" s="418"/>
      <c r="M131" s="418"/>
      <c r="N131" s="418"/>
      <c r="O131" s="418"/>
      <c r="P131" s="418"/>
      <c r="Q131" s="418"/>
      <c r="S131"/>
      <c r="T131"/>
      <c r="U131"/>
      <c r="V131"/>
      <c r="W131"/>
      <c r="X131"/>
      <c r="Y131"/>
      <c r="Z131"/>
      <c r="AA131"/>
      <c r="AB131"/>
    </row>
    <row r="132" spans="2:28" ht="18" customHeight="1">
      <c r="B132" s="112">
        <v>17</v>
      </c>
      <c r="C132" s="120" t="s">
        <v>1051</v>
      </c>
      <c r="D132" s="339">
        <v>1</v>
      </c>
      <c r="E132" s="339"/>
      <c r="F132" s="339"/>
      <c r="G132" s="339"/>
      <c r="H132" s="339"/>
      <c r="I132" s="339"/>
      <c r="J132" s="339">
        <f>SUM(D132:I132)</f>
        <v>1</v>
      </c>
      <c r="K132" s="356">
        <f t="shared" si="13"/>
        <v>2.2624434389140274E-3</v>
      </c>
      <c r="L132" s="417"/>
      <c r="M132" s="417"/>
      <c r="N132" s="417"/>
      <c r="O132" s="417"/>
      <c r="P132" s="417"/>
      <c r="Q132" s="417"/>
      <c r="S132"/>
      <c r="T132"/>
      <c r="U132"/>
      <c r="V132"/>
      <c r="W132"/>
      <c r="X132"/>
      <c r="Y132"/>
      <c r="Z132"/>
      <c r="AA132"/>
      <c r="AB132"/>
    </row>
    <row r="133" spans="2:28" ht="18" customHeight="1">
      <c r="B133" s="28"/>
      <c r="C133" s="116" t="s">
        <v>122</v>
      </c>
      <c r="D133" s="179">
        <v>1</v>
      </c>
      <c r="E133" s="179"/>
      <c r="F133" s="179"/>
      <c r="G133" s="179"/>
      <c r="H133" s="179"/>
      <c r="I133" s="179"/>
      <c r="J133" s="180">
        <f t="shared" si="12"/>
        <v>1</v>
      </c>
      <c r="K133" s="357">
        <f t="shared" si="13"/>
        <v>2.2624434389140274E-3</v>
      </c>
      <c r="L133" s="418"/>
      <c r="M133" s="418"/>
      <c r="N133" s="418"/>
      <c r="O133" s="418"/>
      <c r="P133" s="418"/>
      <c r="Q133" s="418"/>
      <c r="S133"/>
      <c r="T133"/>
      <c r="U133"/>
      <c r="V133"/>
      <c r="W133"/>
      <c r="X133"/>
      <c r="Y133"/>
      <c r="Z133"/>
      <c r="AA133"/>
      <c r="AB133"/>
    </row>
    <row r="134" spans="2:28" ht="18" customHeight="1">
      <c r="B134" s="112">
        <v>18</v>
      </c>
      <c r="C134" s="120" t="s">
        <v>1052</v>
      </c>
      <c r="D134" s="339"/>
      <c r="E134" s="339">
        <f>SUM(E135:E142)</f>
        <v>7</v>
      </c>
      <c r="F134" s="339">
        <f>SUM(F135:F142)</f>
        <v>1</v>
      </c>
      <c r="G134" s="339">
        <f>SUM(G135:G142)</f>
        <v>144</v>
      </c>
      <c r="H134" s="339">
        <f>SUM(H135:H142)</f>
        <v>8</v>
      </c>
      <c r="I134" s="339"/>
      <c r="J134" s="339">
        <f t="shared" si="12"/>
        <v>160</v>
      </c>
      <c r="K134" s="356">
        <f t="shared" si="13"/>
        <v>0.36199095022624433</v>
      </c>
      <c r="L134" s="417"/>
      <c r="M134" s="417"/>
      <c r="N134" s="417"/>
      <c r="O134" s="417"/>
      <c r="P134" s="417"/>
      <c r="Q134" s="417"/>
      <c r="S134"/>
      <c r="T134"/>
      <c r="U134"/>
      <c r="V134"/>
      <c r="W134"/>
      <c r="X134"/>
      <c r="Y134"/>
      <c r="Z134"/>
      <c r="AA134"/>
      <c r="AB134"/>
    </row>
    <row r="135" spans="2:28" ht="18" customHeight="1">
      <c r="B135" s="28"/>
      <c r="C135" s="116" t="s">
        <v>123</v>
      </c>
      <c r="D135" s="179"/>
      <c r="E135" s="179">
        <v>1</v>
      </c>
      <c r="F135" s="179"/>
      <c r="G135" s="179"/>
      <c r="H135" s="179"/>
      <c r="I135" s="179"/>
      <c r="J135" s="180">
        <f t="shared" si="12"/>
        <v>1</v>
      </c>
      <c r="K135" s="357">
        <f t="shared" si="13"/>
        <v>2.2624434389140274E-3</v>
      </c>
      <c r="L135" s="418"/>
      <c r="M135" s="418"/>
      <c r="N135" s="418"/>
      <c r="O135" s="418"/>
      <c r="P135" s="418"/>
      <c r="Q135" s="418"/>
      <c r="S135"/>
      <c r="T135"/>
      <c r="U135"/>
      <c r="V135"/>
      <c r="W135"/>
      <c r="X135"/>
      <c r="Y135"/>
      <c r="Z135"/>
      <c r="AA135"/>
      <c r="AB135"/>
    </row>
    <row r="136" spans="2:28" ht="18" customHeight="1">
      <c r="B136" s="28"/>
      <c r="C136" s="116" t="s">
        <v>268</v>
      </c>
      <c r="D136" s="179"/>
      <c r="E136" s="179">
        <v>1</v>
      </c>
      <c r="F136" s="179"/>
      <c r="G136" s="179">
        <v>2</v>
      </c>
      <c r="H136" s="179"/>
      <c r="I136" s="179"/>
      <c r="J136" s="180">
        <f t="shared" si="12"/>
        <v>3</v>
      </c>
      <c r="K136" s="357">
        <f t="shared" si="13"/>
        <v>6.7873303167420816E-3</v>
      </c>
      <c r="L136" s="418"/>
      <c r="M136" s="418"/>
      <c r="N136" s="418"/>
      <c r="O136" s="418"/>
      <c r="P136" s="418"/>
      <c r="Q136" s="418"/>
      <c r="S136"/>
      <c r="T136"/>
      <c r="U136"/>
      <c r="V136"/>
      <c r="W136"/>
      <c r="X136"/>
      <c r="Y136"/>
      <c r="Z136"/>
      <c r="AA136"/>
      <c r="AB136"/>
    </row>
    <row r="137" spans="2:28" ht="18" customHeight="1">
      <c r="B137" s="28"/>
      <c r="C137" s="116" t="s">
        <v>269</v>
      </c>
      <c r="D137" s="179"/>
      <c r="E137" s="179">
        <v>1</v>
      </c>
      <c r="F137" s="179"/>
      <c r="G137" s="179">
        <v>2</v>
      </c>
      <c r="H137" s="179"/>
      <c r="I137" s="179"/>
      <c r="J137" s="180">
        <f t="shared" si="12"/>
        <v>3</v>
      </c>
      <c r="K137" s="357">
        <f t="shared" si="13"/>
        <v>6.7873303167420816E-3</v>
      </c>
      <c r="L137" s="418"/>
      <c r="M137" s="418"/>
      <c r="N137" s="418"/>
      <c r="O137" s="418"/>
      <c r="P137" s="418"/>
      <c r="Q137" s="418"/>
      <c r="S137"/>
      <c r="T137"/>
      <c r="U137"/>
      <c r="V137"/>
      <c r="W137"/>
      <c r="X137"/>
      <c r="Y137"/>
      <c r="Z137"/>
      <c r="AA137"/>
      <c r="AB137"/>
    </row>
    <row r="138" spans="2:28" ht="18" customHeight="1">
      <c r="B138" s="28"/>
      <c r="C138" s="116" t="s">
        <v>278</v>
      </c>
      <c r="D138" s="179"/>
      <c r="E138" s="179"/>
      <c r="F138" s="179"/>
      <c r="G138" s="179">
        <v>3</v>
      </c>
      <c r="H138" s="179"/>
      <c r="I138" s="179"/>
      <c r="J138" s="180">
        <f t="shared" si="12"/>
        <v>3</v>
      </c>
      <c r="K138" s="357">
        <f t="shared" si="13"/>
        <v>6.7873303167420816E-3</v>
      </c>
      <c r="L138" s="418"/>
      <c r="M138" s="418"/>
      <c r="N138" s="418"/>
      <c r="O138" s="418"/>
      <c r="P138" s="418"/>
      <c r="Q138" s="418"/>
      <c r="S138"/>
      <c r="T138"/>
      <c r="U138"/>
      <c r="V138"/>
      <c r="W138"/>
      <c r="X138"/>
      <c r="Y138"/>
      <c r="Z138"/>
      <c r="AA138"/>
      <c r="AB138"/>
    </row>
    <row r="139" spans="2:28" ht="18" customHeight="1">
      <c r="B139" s="28"/>
      <c r="C139" s="116" t="s">
        <v>271</v>
      </c>
      <c r="D139" s="179"/>
      <c r="E139" s="179"/>
      <c r="F139" s="179"/>
      <c r="G139" s="179">
        <v>7</v>
      </c>
      <c r="H139" s="179"/>
      <c r="I139" s="179"/>
      <c r="J139" s="180">
        <f t="shared" si="12"/>
        <v>7</v>
      </c>
      <c r="K139" s="357">
        <f t="shared" si="13"/>
        <v>1.5837104072398189E-2</v>
      </c>
      <c r="L139" s="418"/>
      <c r="M139" s="418"/>
      <c r="N139" s="418"/>
      <c r="O139" s="418"/>
      <c r="P139" s="418"/>
      <c r="Q139" s="418"/>
      <c r="S139"/>
      <c r="T139"/>
      <c r="U139"/>
      <c r="V139"/>
      <c r="W139"/>
      <c r="X139"/>
      <c r="Y139"/>
      <c r="Z139"/>
      <c r="AA139"/>
      <c r="AB139"/>
    </row>
    <row r="140" spans="2:28" ht="18" customHeight="1">
      <c r="B140" s="28"/>
      <c r="C140" s="116" t="s">
        <v>272</v>
      </c>
      <c r="D140" s="179"/>
      <c r="E140" s="179"/>
      <c r="F140" s="179"/>
      <c r="G140" s="179">
        <v>13</v>
      </c>
      <c r="H140" s="179">
        <v>1</v>
      </c>
      <c r="I140" s="179"/>
      <c r="J140" s="180">
        <f t="shared" si="12"/>
        <v>14</v>
      </c>
      <c r="K140" s="357">
        <f t="shared" si="13"/>
        <v>3.1674208144796379E-2</v>
      </c>
      <c r="L140" s="418"/>
      <c r="M140" s="418"/>
      <c r="N140" s="418"/>
      <c r="O140" s="418"/>
      <c r="P140" s="418"/>
      <c r="Q140" s="418"/>
      <c r="S140"/>
      <c r="T140"/>
      <c r="U140"/>
      <c r="V140"/>
      <c r="W140"/>
      <c r="X140"/>
      <c r="Y140"/>
      <c r="Z140"/>
      <c r="AA140"/>
      <c r="AB140"/>
    </row>
    <row r="141" spans="2:28" ht="18" customHeight="1">
      <c r="B141" s="28"/>
      <c r="C141" s="116" t="s">
        <v>279</v>
      </c>
      <c r="D141" s="179"/>
      <c r="E141" s="179">
        <v>1</v>
      </c>
      <c r="F141" s="179"/>
      <c r="G141" s="179">
        <v>14</v>
      </c>
      <c r="H141" s="179">
        <v>1</v>
      </c>
      <c r="I141" s="179"/>
      <c r="J141" s="180">
        <f t="shared" si="12"/>
        <v>16</v>
      </c>
      <c r="K141" s="357">
        <f t="shared" si="13"/>
        <v>3.6199095022624438E-2</v>
      </c>
      <c r="L141" s="418"/>
      <c r="M141" s="418"/>
      <c r="N141" s="418"/>
      <c r="O141" s="418"/>
      <c r="P141" s="418"/>
      <c r="Q141" s="418"/>
      <c r="S141"/>
      <c r="T141"/>
      <c r="U141"/>
      <c r="V141"/>
      <c r="W141"/>
      <c r="X141"/>
      <c r="Y141"/>
      <c r="Z141"/>
      <c r="AA141"/>
      <c r="AB141"/>
    </row>
    <row r="142" spans="2:28" ht="18" customHeight="1">
      <c r="B142" s="28"/>
      <c r="C142" s="116" t="s">
        <v>342</v>
      </c>
      <c r="D142" s="179"/>
      <c r="E142" s="179">
        <v>3</v>
      </c>
      <c r="F142" s="179">
        <v>1</v>
      </c>
      <c r="G142" s="179">
        <v>103</v>
      </c>
      <c r="H142" s="179">
        <v>6</v>
      </c>
      <c r="I142" s="179"/>
      <c r="J142" s="180">
        <f t="shared" si="12"/>
        <v>113</v>
      </c>
      <c r="K142" s="357">
        <f t="shared" si="13"/>
        <v>0.25565610859728505</v>
      </c>
      <c r="L142" s="418"/>
      <c r="M142" s="418"/>
      <c r="N142" s="418"/>
      <c r="O142" s="418"/>
      <c r="P142" s="418"/>
      <c r="Q142" s="418"/>
      <c r="S142"/>
      <c r="T142"/>
      <c r="U142"/>
      <c r="V142"/>
      <c r="W142"/>
      <c r="X142"/>
      <c r="Y142"/>
      <c r="Z142"/>
      <c r="AA142"/>
      <c r="AB142"/>
    </row>
    <row r="143" spans="2:28" ht="18" customHeight="1">
      <c r="B143" s="112">
        <v>19</v>
      </c>
      <c r="C143" s="120" t="s">
        <v>1053</v>
      </c>
      <c r="D143" s="339"/>
      <c r="E143" s="339">
        <f>SUM(E144:E151)</f>
        <v>3</v>
      </c>
      <c r="F143" s="339">
        <f>SUM(F144:F151)</f>
        <v>1</v>
      </c>
      <c r="G143" s="339">
        <f>SUM(G144:G151)</f>
        <v>78</v>
      </c>
      <c r="H143" s="339">
        <f>SUM(H144:H151)</f>
        <v>0</v>
      </c>
      <c r="I143" s="339"/>
      <c r="J143" s="339">
        <f>SUM(D143:I143)</f>
        <v>82</v>
      </c>
      <c r="K143" s="356">
        <f t="shared" si="13"/>
        <v>0.18552036199095023</v>
      </c>
      <c r="L143" s="417"/>
      <c r="M143" s="417"/>
      <c r="N143" s="417"/>
      <c r="O143" s="417"/>
      <c r="P143" s="417"/>
      <c r="Q143" s="417"/>
      <c r="S143"/>
      <c r="T143"/>
      <c r="U143"/>
      <c r="V143"/>
      <c r="W143"/>
      <c r="X143"/>
      <c r="Y143"/>
      <c r="Z143"/>
      <c r="AA143"/>
      <c r="AB143"/>
    </row>
    <row r="144" spans="2:28" ht="18" customHeight="1">
      <c r="B144" s="28"/>
      <c r="C144" s="116" t="s">
        <v>123</v>
      </c>
      <c r="D144" s="179"/>
      <c r="E144" s="179"/>
      <c r="F144" s="179"/>
      <c r="G144" s="179">
        <v>1</v>
      </c>
      <c r="H144" s="179"/>
      <c r="I144" s="179"/>
      <c r="J144" s="180">
        <f t="shared" si="12"/>
        <v>1</v>
      </c>
      <c r="K144" s="357">
        <f t="shared" si="13"/>
        <v>2.2624434389140274E-3</v>
      </c>
      <c r="L144" s="418"/>
      <c r="M144" s="418"/>
      <c r="N144" s="418"/>
      <c r="O144" s="418"/>
      <c r="P144" s="418"/>
      <c r="Q144" s="418"/>
      <c r="S144"/>
      <c r="T144"/>
      <c r="U144"/>
      <c r="V144"/>
      <c r="W144"/>
      <c r="X144"/>
      <c r="Y144"/>
      <c r="Z144"/>
      <c r="AA144"/>
      <c r="AB144"/>
    </row>
    <row r="145" spans="2:28" ht="18" customHeight="1">
      <c r="B145" s="28"/>
      <c r="C145" s="116" t="s">
        <v>268</v>
      </c>
      <c r="D145" s="179"/>
      <c r="E145" s="179">
        <v>1</v>
      </c>
      <c r="F145" s="179"/>
      <c r="G145" s="179">
        <v>2</v>
      </c>
      <c r="H145" s="179"/>
      <c r="I145" s="179"/>
      <c r="J145" s="180">
        <f t="shared" si="12"/>
        <v>3</v>
      </c>
      <c r="K145" s="357">
        <f t="shared" si="13"/>
        <v>6.7873303167420816E-3</v>
      </c>
      <c r="L145" s="418"/>
      <c r="M145" s="418"/>
      <c r="N145" s="418"/>
      <c r="O145" s="418"/>
      <c r="P145" s="418"/>
      <c r="Q145" s="418"/>
      <c r="S145"/>
      <c r="T145"/>
      <c r="U145"/>
      <c r="V145"/>
      <c r="W145"/>
      <c r="X145"/>
      <c r="Y145"/>
      <c r="Z145"/>
      <c r="AA145"/>
      <c r="AB145"/>
    </row>
    <row r="146" spans="2:28" ht="18" customHeight="1">
      <c r="B146" s="329"/>
      <c r="C146" s="116" t="s">
        <v>269</v>
      </c>
      <c r="D146" s="337"/>
      <c r="E146" s="337">
        <v>1</v>
      </c>
      <c r="F146" s="337"/>
      <c r="G146" s="337"/>
      <c r="H146" s="337"/>
      <c r="I146" s="337"/>
      <c r="J146" s="333"/>
      <c r="K146" s="364"/>
      <c r="L146" s="418"/>
      <c r="M146" s="418"/>
      <c r="N146" s="418"/>
      <c r="O146" s="418"/>
      <c r="P146" s="418"/>
      <c r="Q146" s="418"/>
      <c r="S146"/>
      <c r="T146"/>
      <c r="U146"/>
      <c r="V146"/>
      <c r="W146"/>
      <c r="X146"/>
      <c r="Y146"/>
      <c r="Z146"/>
      <c r="AA146"/>
      <c r="AB146"/>
    </row>
    <row r="147" spans="2:28" ht="18" customHeight="1">
      <c r="B147" s="28"/>
      <c r="C147" s="116" t="s">
        <v>271</v>
      </c>
      <c r="D147" s="179"/>
      <c r="E147" s="179"/>
      <c r="F147" s="179"/>
      <c r="G147" s="179">
        <v>5</v>
      </c>
      <c r="H147" s="179"/>
      <c r="I147" s="179"/>
      <c r="J147" s="180">
        <f t="shared" si="12"/>
        <v>5</v>
      </c>
      <c r="K147" s="357">
        <f t="shared" ref="K147:K160" si="14">J147/$J$183</f>
        <v>1.1312217194570135E-2</v>
      </c>
      <c r="L147" s="418"/>
      <c r="M147" s="418"/>
      <c r="N147" s="418"/>
      <c r="O147" s="418"/>
      <c r="P147" s="418"/>
      <c r="Q147" s="418"/>
      <c r="S147"/>
      <c r="T147"/>
      <c r="U147"/>
      <c r="V147"/>
      <c r="W147"/>
      <c r="X147"/>
      <c r="Y147"/>
      <c r="Z147"/>
      <c r="AA147"/>
      <c r="AB147"/>
    </row>
    <row r="148" spans="2:28" ht="18" customHeight="1">
      <c r="B148" s="98"/>
      <c r="C148" s="117" t="s">
        <v>272</v>
      </c>
      <c r="D148" s="342"/>
      <c r="E148" s="342"/>
      <c r="F148" s="342"/>
      <c r="G148" s="342">
        <v>2</v>
      </c>
      <c r="H148" s="342"/>
      <c r="I148" s="342"/>
      <c r="J148" s="180">
        <f t="shared" si="12"/>
        <v>2</v>
      </c>
      <c r="K148" s="357">
        <f t="shared" si="14"/>
        <v>4.5248868778280547E-3</v>
      </c>
      <c r="L148" s="418"/>
      <c r="M148" s="418"/>
      <c r="N148" s="418"/>
      <c r="O148" s="418"/>
      <c r="P148" s="418"/>
      <c r="Q148" s="418"/>
      <c r="S148"/>
      <c r="T148"/>
      <c r="U148"/>
      <c r="V148"/>
      <c r="W148"/>
      <c r="X148"/>
      <c r="Y148"/>
      <c r="Z148"/>
      <c r="AA148"/>
      <c r="AB148"/>
    </row>
    <row r="149" spans="2:28" ht="18" customHeight="1">
      <c r="B149" s="28"/>
      <c r="C149" s="116" t="s">
        <v>279</v>
      </c>
      <c r="D149" s="179"/>
      <c r="E149" s="179"/>
      <c r="F149" s="179">
        <v>1</v>
      </c>
      <c r="G149" s="179">
        <v>5</v>
      </c>
      <c r="H149" s="179"/>
      <c r="I149" s="179"/>
      <c r="J149" s="180">
        <f t="shared" si="12"/>
        <v>6</v>
      </c>
      <c r="K149" s="357">
        <f t="shared" si="14"/>
        <v>1.3574660633484163E-2</v>
      </c>
      <c r="L149" s="418"/>
      <c r="M149" s="418"/>
      <c r="N149" s="418"/>
      <c r="O149" s="418"/>
      <c r="P149" s="418"/>
      <c r="Q149" s="418"/>
      <c r="S149"/>
      <c r="T149"/>
      <c r="U149"/>
      <c r="V149"/>
      <c r="W149"/>
      <c r="X149"/>
      <c r="Y149"/>
      <c r="Z149"/>
      <c r="AA149"/>
      <c r="AB149"/>
    </row>
    <row r="150" spans="2:28" ht="18" customHeight="1">
      <c r="B150" s="28"/>
      <c r="C150" s="116" t="s">
        <v>342</v>
      </c>
      <c r="D150" s="179"/>
      <c r="E150" s="179">
        <v>1</v>
      </c>
      <c r="F150" s="179"/>
      <c r="G150" s="179">
        <v>62</v>
      </c>
      <c r="H150" s="179"/>
      <c r="I150" s="179"/>
      <c r="J150" s="180">
        <f t="shared" si="12"/>
        <v>63</v>
      </c>
      <c r="K150" s="357">
        <f t="shared" si="14"/>
        <v>0.1425339366515837</v>
      </c>
      <c r="L150" s="418"/>
      <c r="M150" s="418"/>
      <c r="N150" s="418"/>
      <c r="O150" s="418"/>
      <c r="P150" s="418"/>
      <c r="Q150" s="418"/>
      <c r="S150"/>
      <c r="T150"/>
      <c r="U150"/>
      <c r="V150"/>
      <c r="W150"/>
      <c r="X150"/>
      <c r="Y150"/>
      <c r="Z150"/>
      <c r="AA150"/>
      <c r="AB150"/>
    </row>
    <row r="151" spans="2:28" ht="18" customHeight="1">
      <c r="B151" s="28"/>
      <c r="C151" s="116" t="s">
        <v>344</v>
      </c>
      <c r="D151" s="179"/>
      <c r="E151" s="179"/>
      <c r="F151" s="179"/>
      <c r="G151" s="179">
        <v>1</v>
      </c>
      <c r="H151" s="179"/>
      <c r="I151" s="179"/>
      <c r="J151" s="180">
        <f t="shared" si="12"/>
        <v>1</v>
      </c>
      <c r="K151" s="357">
        <f t="shared" si="14"/>
        <v>2.2624434389140274E-3</v>
      </c>
      <c r="L151" s="418"/>
      <c r="M151" s="418"/>
      <c r="N151" s="418"/>
      <c r="O151" s="418"/>
      <c r="P151" s="418"/>
      <c r="Q151" s="418"/>
      <c r="S151"/>
      <c r="T151"/>
      <c r="U151"/>
      <c r="V151"/>
      <c r="W151"/>
      <c r="X151"/>
      <c r="Y151"/>
      <c r="Z151"/>
      <c r="AA151"/>
      <c r="AB151"/>
    </row>
    <row r="152" spans="2:28" ht="18" customHeight="1">
      <c r="B152" s="112">
        <v>20</v>
      </c>
      <c r="C152" s="120" t="s">
        <v>1058</v>
      </c>
      <c r="D152" s="339"/>
      <c r="E152" s="339">
        <f>SUM(E153:E160)</f>
        <v>3</v>
      </c>
      <c r="F152" s="339">
        <f>SUM(F153:F160)</f>
        <v>1</v>
      </c>
      <c r="G152" s="339">
        <f>SUM(G153:G160)</f>
        <v>17</v>
      </c>
      <c r="H152" s="339"/>
      <c r="I152" s="339"/>
      <c r="J152" s="339">
        <f>SUM(D152:I152)</f>
        <v>21</v>
      </c>
      <c r="K152" s="356">
        <f t="shared" si="14"/>
        <v>4.7511312217194568E-2</v>
      </c>
      <c r="L152" s="417"/>
      <c r="M152" s="417"/>
      <c r="N152" s="417"/>
      <c r="O152" s="417"/>
      <c r="P152" s="417"/>
      <c r="Q152" s="417"/>
      <c r="S152"/>
      <c r="T152"/>
      <c r="U152"/>
      <c r="V152"/>
      <c r="W152"/>
      <c r="X152"/>
      <c r="Y152"/>
      <c r="Z152"/>
      <c r="AA152"/>
      <c r="AB152"/>
    </row>
    <row r="153" spans="2:28" ht="18" customHeight="1">
      <c r="B153" s="28"/>
      <c r="C153" s="116" t="s">
        <v>122</v>
      </c>
      <c r="D153" s="179"/>
      <c r="E153" s="179">
        <v>1</v>
      </c>
      <c r="F153" s="179"/>
      <c r="G153" s="179"/>
      <c r="H153" s="179"/>
      <c r="I153" s="179"/>
      <c r="J153" s="180">
        <f t="shared" si="12"/>
        <v>1</v>
      </c>
      <c r="K153" s="357">
        <f t="shared" si="14"/>
        <v>2.2624434389140274E-3</v>
      </c>
      <c r="L153" s="418"/>
      <c r="M153" s="418"/>
      <c r="N153" s="418"/>
      <c r="O153" s="418"/>
      <c r="P153" s="418"/>
      <c r="Q153" s="418"/>
      <c r="S153"/>
      <c r="T153"/>
      <c r="U153"/>
      <c r="V153"/>
      <c r="W153"/>
      <c r="X153"/>
      <c r="Y153"/>
      <c r="Z153"/>
      <c r="AA153"/>
      <c r="AB153"/>
    </row>
    <row r="154" spans="2:28" ht="18" customHeight="1">
      <c r="B154" s="28"/>
      <c r="C154" s="116" t="s">
        <v>268</v>
      </c>
      <c r="D154" s="179"/>
      <c r="E154" s="179"/>
      <c r="F154" s="179">
        <v>1</v>
      </c>
      <c r="G154" s="179">
        <v>1</v>
      </c>
      <c r="H154" s="179"/>
      <c r="I154" s="179"/>
      <c r="J154" s="180">
        <f t="shared" si="12"/>
        <v>2</v>
      </c>
      <c r="K154" s="357">
        <f t="shared" si="14"/>
        <v>4.5248868778280547E-3</v>
      </c>
      <c r="L154" s="418"/>
      <c r="M154" s="418"/>
      <c r="N154" s="418"/>
      <c r="O154" s="418"/>
      <c r="P154" s="418"/>
      <c r="Q154" s="418"/>
      <c r="S154"/>
      <c r="T154"/>
      <c r="U154"/>
      <c r="V154"/>
      <c r="W154"/>
      <c r="X154"/>
      <c r="Y154"/>
      <c r="Z154"/>
      <c r="AA154"/>
      <c r="AB154"/>
    </row>
    <row r="155" spans="2:28" ht="18" customHeight="1">
      <c r="B155" s="98"/>
      <c r="C155" s="117" t="s">
        <v>269</v>
      </c>
      <c r="D155" s="342"/>
      <c r="E155" s="342">
        <v>1</v>
      </c>
      <c r="F155" s="342"/>
      <c r="G155" s="342">
        <v>1</v>
      </c>
      <c r="H155" s="342"/>
      <c r="I155" s="342"/>
      <c r="J155" s="180">
        <f>SUM(D155:I155)</f>
        <v>2</v>
      </c>
      <c r="K155" s="357">
        <f t="shared" si="14"/>
        <v>4.5248868778280547E-3</v>
      </c>
      <c r="L155" s="418"/>
      <c r="M155" s="418"/>
      <c r="N155" s="418"/>
      <c r="O155" s="418"/>
      <c r="P155" s="418"/>
      <c r="Q155" s="418"/>
      <c r="S155"/>
      <c r="T155"/>
      <c r="U155"/>
      <c r="V155"/>
      <c r="W155"/>
      <c r="X155"/>
      <c r="Y155"/>
      <c r="Z155"/>
      <c r="AA155"/>
      <c r="AB155"/>
    </row>
    <row r="156" spans="2:28" ht="18" customHeight="1">
      <c r="B156" s="479"/>
      <c r="C156" s="117" t="s">
        <v>578</v>
      </c>
      <c r="D156" s="480"/>
      <c r="E156" s="480">
        <v>1</v>
      </c>
      <c r="F156" s="480"/>
      <c r="G156" s="480"/>
      <c r="H156" s="480"/>
      <c r="I156" s="480"/>
      <c r="J156" s="180">
        <f t="shared" si="12"/>
        <v>1</v>
      </c>
      <c r="K156" s="357">
        <f>J156/$J$183</f>
        <v>2.2624434389140274E-3</v>
      </c>
      <c r="L156" s="481"/>
      <c r="M156" s="481"/>
      <c r="N156" s="481"/>
      <c r="O156" s="481"/>
      <c r="P156" s="481"/>
      <c r="Q156" s="481"/>
      <c r="S156"/>
      <c r="T156"/>
      <c r="U156"/>
      <c r="V156"/>
      <c r="W156"/>
      <c r="X156"/>
      <c r="Y156"/>
      <c r="Z156"/>
      <c r="AA156"/>
      <c r="AB156"/>
    </row>
    <row r="157" spans="2:28" ht="18" customHeight="1">
      <c r="B157" s="28"/>
      <c r="C157" s="116" t="s">
        <v>278</v>
      </c>
      <c r="D157" s="179"/>
      <c r="E157" s="179"/>
      <c r="F157" s="179"/>
      <c r="G157" s="179">
        <v>1</v>
      </c>
      <c r="H157" s="179"/>
      <c r="I157" s="179"/>
      <c r="J157" s="180">
        <f t="shared" si="12"/>
        <v>1</v>
      </c>
      <c r="K157" s="357">
        <f t="shared" si="14"/>
        <v>2.2624434389140274E-3</v>
      </c>
      <c r="L157" s="418"/>
      <c r="M157" s="418"/>
      <c r="N157" s="418"/>
      <c r="O157" s="418"/>
      <c r="P157" s="418"/>
      <c r="Q157" s="418"/>
      <c r="S157"/>
      <c r="T157"/>
      <c r="U157"/>
      <c r="V157"/>
      <c r="W157"/>
      <c r="X157"/>
      <c r="Y157"/>
      <c r="Z157"/>
      <c r="AA157"/>
      <c r="AB157"/>
    </row>
    <row r="158" spans="2:28" ht="18" customHeight="1">
      <c r="B158" s="28"/>
      <c r="C158" s="116" t="s">
        <v>272</v>
      </c>
      <c r="D158" s="179"/>
      <c r="E158" s="179"/>
      <c r="F158" s="179"/>
      <c r="G158" s="179">
        <v>6</v>
      </c>
      <c r="H158" s="179"/>
      <c r="I158" s="179"/>
      <c r="J158" s="180">
        <f t="shared" si="12"/>
        <v>6</v>
      </c>
      <c r="K158" s="357">
        <f t="shared" si="14"/>
        <v>1.3574660633484163E-2</v>
      </c>
      <c r="L158" s="418"/>
      <c r="M158" s="418"/>
      <c r="N158" s="418"/>
      <c r="O158" s="418"/>
      <c r="P158" s="418"/>
      <c r="Q158" s="418"/>
      <c r="S158"/>
      <c r="T158"/>
      <c r="U158"/>
      <c r="V158"/>
      <c r="W158"/>
      <c r="X158"/>
      <c r="Y158"/>
      <c r="Z158"/>
      <c r="AA158"/>
      <c r="AB158"/>
    </row>
    <row r="159" spans="2:28" ht="18" customHeight="1">
      <c r="B159" s="28"/>
      <c r="C159" s="116" t="s">
        <v>279</v>
      </c>
      <c r="D159" s="179"/>
      <c r="E159" s="179"/>
      <c r="F159" s="179"/>
      <c r="G159" s="179">
        <v>5</v>
      </c>
      <c r="H159" s="179"/>
      <c r="I159" s="179"/>
      <c r="J159" s="180">
        <f t="shared" si="12"/>
        <v>5</v>
      </c>
      <c r="K159" s="357">
        <f t="shared" si="14"/>
        <v>1.1312217194570135E-2</v>
      </c>
      <c r="L159" s="418"/>
      <c r="M159" s="418"/>
      <c r="N159" s="418"/>
      <c r="O159" s="418"/>
      <c r="P159" s="418"/>
      <c r="Q159" s="418"/>
      <c r="S159"/>
      <c r="T159"/>
      <c r="U159"/>
      <c r="V159"/>
      <c r="W159"/>
      <c r="X159"/>
      <c r="Y159"/>
      <c r="Z159"/>
      <c r="AA159"/>
      <c r="AB159"/>
    </row>
    <row r="160" spans="2:28" ht="18" customHeight="1">
      <c r="B160" s="28"/>
      <c r="C160" s="116" t="s">
        <v>342</v>
      </c>
      <c r="D160" s="179"/>
      <c r="E160" s="179"/>
      <c r="F160" s="179"/>
      <c r="G160" s="179">
        <v>3</v>
      </c>
      <c r="H160" s="179"/>
      <c r="I160" s="179"/>
      <c r="J160" s="180">
        <f t="shared" si="12"/>
        <v>3</v>
      </c>
      <c r="K160" s="357">
        <f t="shared" si="14"/>
        <v>6.7873303167420816E-3</v>
      </c>
      <c r="L160" s="418"/>
      <c r="M160" s="418"/>
      <c r="N160" s="418"/>
      <c r="O160" s="418"/>
      <c r="P160" s="418"/>
      <c r="Q160" s="418"/>
      <c r="S160"/>
      <c r="T160"/>
      <c r="U160"/>
      <c r="V160"/>
      <c r="W160"/>
      <c r="X160"/>
      <c r="Y160"/>
      <c r="Z160"/>
      <c r="AA160"/>
      <c r="AB160"/>
    </row>
    <row r="161" spans="2:28" ht="18" customHeight="1">
      <c r="B161" s="112">
        <v>21</v>
      </c>
      <c r="C161" s="120" t="s">
        <v>1055</v>
      </c>
      <c r="D161" s="339"/>
      <c r="E161" s="339">
        <f>SUM(E162:E171)</f>
        <v>5</v>
      </c>
      <c r="F161" s="339">
        <f>SUM(F162:F171)</f>
        <v>7</v>
      </c>
      <c r="G161" s="339">
        <f>SUM(G162:G171)</f>
        <v>30</v>
      </c>
      <c r="H161" s="339">
        <f>SUM(H162:H171)</f>
        <v>3</v>
      </c>
      <c r="I161" s="339"/>
      <c r="J161" s="339">
        <f>SUM(D161:I161)</f>
        <v>45</v>
      </c>
      <c r="K161" s="356">
        <f t="shared" ref="K161:K182" si="15">J161/$J$183</f>
        <v>0.10180995475113122</v>
      </c>
      <c r="L161" s="417"/>
      <c r="M161" s="417"/>
      <c r="N161" s="417"/>
      <c r="O161" s="417"/>
      <c r="P161" s="417"/>
      <c r="Q161" s="417"/>
      <c r="S161"/>
      <c r="T161"/>
      <c r="U161"/>
      <c r="V161"/>
      <c r="W161"/>
      <c r="X161"/>
      <c r="Y161"/>
      <c r="Z161"/>
      <c r="AA161"/>
      <c r="AB161"/>
    </row>
    <row r="162" spans="2:28" ht="18" customHeight="1">
      <c r="B162" s="28"/>
      <c r="C162" s="116" t="s">
        <v>267</v>
      </c>
      <c r="D162" s="179"/>
      <c r="E162" s="179"/>
      <c r="F162" s="179">
        <v>1</v>
      </c>
      <c r="G162" s="179"/>
      <c r="H162" s="179"/>
      <c r="I162" s="179"/>
      <c r="J162" s="180">
        <f t="shared" si="12"/>
        <v>1</v>
      </c>
      <c r="K162" s="357">
        <f t="shared" si="15"/>
        <v>2.2624434389140274E-3</v>
      </c>
      <c r="L162" s="418"/>
      <c r="M162" s="418"/>
      <c r="N162" s="418"/>
      <c r="O162" s="418"/>
      <c r="P162" s="418"/>
      <c r="Q162" s="418"/>
      <c r="S162"/>
      <c r="T162"/>
      <c r="U162"/>
      <c r="V162"/>
      <c r="W162"/>
      <c r="X162"/>
      <c r="Y162"/>
      <c r="Z162"/>
      <c r="AA162"/>
      <c r="AB162"/>
    </row>
    <row r="163" spans="2:28" ht="18" customHeight="1">
      <c r="B163" s="98"/>
      <c r="C163" s="116" t="s">
        <v>579</v>
      </c>
      <c r="D163" s="179"/>
      <c r="E163" s="179">
        <v>1</v>
      </c>
      <c r="F163" s="179"/>
      <c r="G163" s="179"/>
      <c r="H163" s="179"/>
      <c r="I163" s="179"/>
      <c r="J163" s="180">
        <f t="shared" si="12"/>
        <v>1</v>
      </c>
      <c r="K163" s="357">
        <f t="shared" si="15"/>
        <v>2.2624434389140274E-3</v>
      </c>
      <c r="L163" s="418"/>
      <c r="M163" s="418"/>
      <c r="N163" s="418"/>
      <c r="O163" s="418"/>
      <c r="P163" s="418"/>
      <c r="Q163" s="418"/>
      <c r="S163"/>
      <c r="T163"/>
      <c r="U163"/>
      <c r="V163"/>
      <c r="W163"/>
      <c r="X163"/>
      <c r="Y163"/>
      <c r="Z163"/>
      <c r="AA163"/>
      <c r="AB163"/>
    </row>
    <row r="164" spans="2:28" ht="18" customHeight="1">
      <c r="B164" s="28"/>
      <c r="C164" s="116" t="s">
        <v>580</v>
      </c>
      <c r="D164" s="179"/>
      <c r="E164" s="179">
        <v>1</v>
      </c>
      <c r="F164" s="179">
        <v>2</v>
      </c>
      <c r="G164" s="179"/>
      <c r="H164" s="179"/>
      <c r="I164" s="179"/>
      <c r="J164" s="180">
        <f t="shared" si="12"/>
        <v>3</v>
      </c>
      <c r="K164" s="357">
        <f t="shared" si="15"/>
        <v>6.7873303167420816E-3</v>
      </c>
      <c r="L164" s="418"/>
      <c r="M164" s="418"/>
      <c r="N164" s="418"/>
      <c r="O164" s="418"/>
      <c r="P164" s="418"/>
      <c r="Q164" s="418"/>
      <c r="S164"/>
      <c r="T164"/>
      <c r="U164"/>
      <c r="V164"/>
      <c r="W164"/>
      <c r="X164"/>
      <c r="Y164"/>
      <c r="Z164"/>
      <c r="AA164"/>
      <c r="AB164"/>
    </row>
    <row r="165" spans="2:28" ht="18" customHeight="1">
      <c r="B165" s="98"/>
      <c r="C165" s="117" t="s">
        <v>578</v>
      </c>
      <c r="D165" s="342"/>
      <c r="E165" s="342">
        <v>2</v>
      </c>
      <c r="F165" s="342">
        <v>1</v>
      </c>
      <c r="G165" s="342">
        <v>2</v>
      </c>
      <c r="H165" s="342"/>
      <c r="I165" s="342"/>
      <c r="J165" s="180">
        <f t="shared" si="12"/>
        <v>5</v>
      </c>
      <c r="K165" s="357">
        <f t="shared" si="15"/>
        <v>1.1312217194570135E-2</v>
      </c>
      <c r="L165" s="418"/>
      <c r="M165" s="418"/>
      <c r="N165" s="418"/>
      <c r="O165" s="418"/>
      <c r="P165" s="418"/>
      <c r="Q165" s="418"/>
      <c r="S165"/>
      <c r="T165"/>
      <c r="U165"/>
      <c r="V165"/>
      <c r="W165"/>
      <c r="X165"/>
      <c r="Y165"/>
      <c r="Z165"/>
      <c r="AA165"/>
      <c r="AB165"/>
    </row>
    <row r="166" spans="2:28" ht="18" customHeight="1">
      <c r="B166" s="329"/>
      <c r="C166" s="116" t="s">
        <v>278</v>
      </c>
      <c r="D166" s="337"/>
      <c r="E166" s="337">
        <v>1</v>
      </c>
      <c r="F166" s="337"/>
      <c r="G166" s="337">
        <v>1</v>
      </c>
      <c r="H166" s="337"/>
      <c r="I166" s="337"/>
      <c r="J166" s="180">
        <f t="shared" si="12"/>
        <v>2</v>
      </c>
      <c r="K166" s="357">
        <f t="shared" si="15"/>
        <v>4.5248868778280547E-3</v>
      </c>
      <c r="L166" s="418"/>
      <c r="M166" s="418"/>
      <c r="N166" s="418"/>
      <c r="O166" s="418"/>
      <c r="P166" s="418"/>
      <c r="Q166" s="418"/>
      <c r="S166"/>
      <c r="T166"/>
      <c r="U166"/>
      <c r="V166"/>
      <c r="W166"/>
      <c r="X166"/>
      <c r="Y166"/>
      <c r="Z166"/>
      <c r="AA166"/>
      <c r="AB166"/>
    </row>
    <row r="167" spans="2:28" ht="18" customHeight="1">
      <c r="B167" s="28"/>
      <c r="C167" s="116" t="s">
        <v>271</v>
      </c>
      <c r="D167" s="179"/>
      <c r="E167" s="179"/>
      <c r="F167" s="179">
        <v>1</v>
      </c>
      <c r="G167" s="179">
        <v>3</v>
      </c>
      <c r="H167" s="179"/>
      <c r="I167" s="179"/>
      <c r="J167" s="180">
        <f t="shared" si="12"/>
        <v>4</v>
      </c>
      <c r="K167" s="357">
        <f t="shared" si="15"/>
        <v>9.0497737556561094E-3</v>
      </c>
      <c r="L167" s="418"/>
      <c r="M167" s="418"/>
      <c r="N167" s="418"/>
      <c r="O167" s="418"/>
      <c r="P167" s="418"/>
      <c r="Q167" s="418"/>
      <c r="S167"/>
      <c r="T167"/>
      <c r="U167"/>
      <c r="V167"/>
      <c r="W167"/>
      <c r="X167"/>
      <c r="Y167"/>
      <c r="Z167"/>
      <c r="AA167"/>
      <c r="AB167"/>
    </row>
    <row r="168" spans="2:28" ht="18" customHeight="1">
      <c r="B168" s="28"/>
      <c r="C168" s="116" t="s">
        <v>272</v>
      </c>
      <c r="D168" s="179"/>
      <c r="E168" s="179"/>
      <c r="F168" s="179">
        <v>1</v>
      </c>
      <c r="G168" s="179">
        <v>6</v>
      </c>
      <c r="H168" s="179"/>
      <c r="I168" s="179"/>
      <c r="J168" s="180">
        <f t="shared" si="12"/>
        <v>7</v>
      </c>
      <c r="K168" s="357">
        <f t="shared" si="15"/>
        <v>1.5837104072398189E-2</v>
      </c>
      <c r="L168" s="418"/>
      <c r="M168" s="418"/>
      <c r="N168" s="418"/>
      <c r="O168" s="418"/>
      <c r="P168" s="418"/>
      <c r="Q168" s="418"/>
      <c r="S168"/>
      <c r="T168"/>
      <c r="U168"/>
      <c r="V168"/>
      <c r="W168"/>
      <c r="X168"/>
      <c r="Y168"/>
      <c r="Z168"/>
      <c r="AA168"/>
      <c r="AB168"/>
    </row>
    <row r="169" spans="2:28" ht="18" customHeight="1">
      <c r="B169" s="28"/>
      <c r="C169" s="116" t="s">
        <v>279</v>
      </c>
      <c r="D169" s="179"/>
      <c r="E169" s="179"/>
      <c r="F169" s="179">
        <v>1</v>
      </c>
      <c r="G169" s="179">
        <v>6</v>
      </c>
      <c r="H169" s="179"/>
      <c r="I169" s="179"/>
      <c r="J169" s="180">
        <f t="shared" si="12"/>
        <v>7</v>
      </c>
      <c r="K169" s="357">
        <f t="shared" si="15"/>
        <v>1.5837104072398189E-2</v>
      </c>
      <c r="L169" s="418"/>
      <c r="M169" s="418"/>
      <c r="N169" s="418"/>
      <c r="O169" s="418"/>
      <c r="P169" s="418"/>
      <c r="Q169" s="418"/>
      <c r="S169"/>
      <c r="T169"/>
      <c r="U169"/>
      <c r="V169"/>
      <c r="W169"/>
      <c r="X169"/>
      <c r="Y169"/>
      <c r="Z169"/>
      <c r="AA169"/>
      <c r="AB169"/>
    </row>
    <row r="170" spans="2:28" ht="18" customHeight="1">
      <c r="B170" s="28"/>
      <c r="C170" s="116" t="s">
        <v>342</v>
      </c>
      <c r="D170" s="179"/>
      <c r="E170" s="179"/>
      <c r="F170" s="179"/>
      <c r="G170" s="179">
        <v>11</v>
      </c>
      <c r="H170" s="179">
        <v>3</v>
      </c>
      <c r="I170" s="179"/>
      <c r="J170" s="180">
        <f t="shared" si="12"/>
        <v>14</v>
      </c>
      <c r="K170" s="357">
        <f t="shared" si="15"/>
        <v>3.1674208144796379E-2</v>
      </c>
      <c r="L170" s="418"/>
      <c r="M170" s="418"/>
      <c r="N170" s="418"/>
      <c r="O170" s="418"/>
      <c r="P170" s="418"/>
      <c r="Q170" s="418"/>
      <c r="S170"/>
      <c r="T170"/>
      <c r="U170"/>
      <c r="V170"/>
      <c r="W170"/>
      <c r="X170"/>
      <c r="Y170"/>
      <c r="Z170"/>
      <c r="AA170"/>
      <c r="AB170"/>
    </row>
    <row r="171" spans="2:28" ht="18" customHeight="1">
      <c r="B171" s="28"/>
      <c r="C171" s="116" t="s">
        <v>344</v>
      </c>
      <c r="D171" s="179"/>
      <c r="E171" s="179"/>
      <c r="F171" s="179"/>
      <c r="G171" s="179">
        <v>1</v>
      </c>
      <c r="H171" s="179"/>
      <c r="I171" s="179"/>
      <c r="J171" s="180">
        <f t="shared" si="12"/>
        <v>1</v>
      </c>
      <c r="K171" s="357">
        <f t="shared" si="15"/>
        <v>2.2624434389140274E-3</v>
      </c>
      <c r="L171" s="418"/>
      <c r="M171" s="418"/>
      <c r="N171" s="418"/>
      <c r="O171" s="418"/>
      <c r="P171" s="418"/>
      <c r="Q171" s="418"/>
      <c r="S171"/>
      <c r="T171"/>
      <c r="U171"/>
      <c r="V171"/>
      <c r="W171"/>
      <c r="X171"/>
      <c r="Y171"/>
      <c r="Z171"/>
      <c r="AA171"/>
      <c r="AB171"/>
    </row>
    <row r="172" spans="2:28" ht="23.25" customHeight="1">
      <c r="B172" s="112">
        <v>22</v>
      </c>
      <c r="C172" s="120" t="s">
        <v>1057</v>
      </c>
      <c r="D172" s="339"/>
      <c r="E172" s="339">
        <f>SUM(E173:E178)</f>
        <v>3</v>
      </c>
      <c r="F172" s="339">
        <f>SUM(F173:F178)</f>
        <v>2</v>
      </c>
      <c r="G172" s="339">
        <f>SUM(G173:G178)</f>
        <v>17</v>
      </c>
      <c r="H172" s="339"/>
      <c r="I172" s="339"/>
      <c r="J172" s="339">
        <f>SUM(D172:I172)</f>
        <v>22</v>
      </c>
      <c r="K172" s="356">
        <f t="shared" si="15"/>
        <v>4.9773755656108594E-2</v>
      </c>
      <c r="L172" s="417"/>
      <c r="M172" s="417"/>
      <c r="N172" s="417"/>
      <c r="O172" s="417"/>
      <c r="P172" s="417"/>
      <c r="Q172" s="417"/>
      <c r="S172"/>
      <c r="T172"/>
      <c r="U172"/>
      <c r="V172"/>
      <c r="W172"/>
      <c r="X172"/>
      <c r="Y172"/>
      <c r="Z172"/>
      <c r="AA172"/>
      <c r="AB172"/>
    </row>
    <row r="173" spans="2:28" ht="17.25" customHeight="1">
      <c r="B173" s="28"/>
      <c r="C173" s="116" t="s">
        <v>122</v>
      </c>
      <c r="D173" s="179"/>
      <c r="E173" s="179"/>
      <c r="F173" s="179">
        <v>1</v>
      </c>
      <c r="G173" s="179"/>
      <c r="H173" s="179"/>
      <c r="I173" s="179"/>
      <c r="J173" s="180">
        <f>SUM(D173:I173)</f>
        <v>1</v>
      </c>
      <c r="K173" s="357">
        <f t="shared" si="15"/>
        <v>2.2624434389140274E-3</v>
      </c>
      <c r="L173" s="418"/>
      <c r="M173" s="418"/>
      <c r="N173" s="418"/>
      <c r="O173" s="418"/>
      <c r="P173" s="418"/>
      <c r="Q173" s="418"/>
      <c r="S173"/>
      <c r="T173"/>
      <c r="U173"/>
      <c r="V173"/>
      <c r="W173"/>
      <c r="X173"/>
      <c r="Y173"/>
      <c r="Z173"/>
      <c r="AA173"/>
      <c r="AB173"/>
    </row>
    <row r="174" spans="2:28" ht="17.25" customHeight="1">
      <c r="B174" s="329"/>
      <c r="C174" s="116" t="s">
        <v>580</v>
      </c>
      <c r="D174" s="337"/>
      <c r="E174" s="337"/>
      <c r="F174" s="337"/>
      <c r="G174" s="337">
        <v>1</v>
      </c>
      <c r="H174" s="337"/>
      <c r="I174" s="337"/>
      <c r="J174" s="180">
        <f t="shared" si="12"/>
        <v>1</v>
      </c>
      <c r="K174" s="357">
        <f t="shared" si="15"/>
        <v>2.2624434389140274E-3</v>
      </c>
      <c r="L174" s="418"/>
      <c r="M174" s="418"/>
      <c r="N174" s="418"/>
      <c r="O174" s="418"/>
      <c r="P174" s="418"/>
      <c r="Q174" s="418"/>
      <c r="S174"/>
      <c r="T174"/>
      <c r="U174"/>
      <c r="V174"/>
      <c r="W174"/>
      <c r="X174"/>
      <c r="Y174"/>
      <c r="Z174"/>
      <c r="AA174"/>
      <c r="AB174"/>
    </row>
    <row r="175" spans="2:28" ht="16.5" customHeight="1">
      <c r="B175" s="28"/>
      <c r="C175" s="116" t="s">
        <v>270</v>
      </c>
      <c r="D175" s="179"/>
      <c r="E175" s="179">
        <v>1</v>
      </c>
      <c r="F175" s="179"/>
      <c r="G175" s="179">
        <v>1</v>
      </c>
      <c r="H175" s="179"/>
      <c r="I175" s="179"/>
      <c r="J175" s="180">
        <f t="shared" si="12"/>
        <v>2</v>
      </c>
      <c r="K175" s="357">
        <f t="shared" si="15"/>
        <v>4.5248868778280547E-3</v>
      </c>
      <c r="L175" s="418"/>
      <c r="M175" s="418"/>
      <c r="N175" s="418"/>
      <c r="O175" s="418"/>
      <c r="P175" s="418"/>
      <c r="Q175" s="418"/>
      <c r="S175"/>
      <c r="T175"/>
      <c r="U175"/>
      <c r="V175"/>
      <c r="W175"/>
      <c r="X175"/>
      <c r="Y175"/>
      <c r="Z175"/>
      <c r="AA175"/>
      <c r="AB175"/>
    </row>
    <row r="176" spans="2:28" ht="18.75" customHeight="1">
      <c r="B176" s="28"/>
      <c r="C176" s="116" t="s">
        <v>272</v>
      </c>
      <c r="D176" s="179"/>
      <c r="E176" s="179">
        <v>2</v>
      </c>
      <c r="F176" s="179"/>
      <c r="G176" s="179">
        <v>4</v>
      </c>
      <c r="H176" s="179"/>
      <c r="I176" s="179"/>
      <c r="J176" s="180">
        <f>SUM(D176:I176)</f>
        <v>6</v>
      </c>
      <c r="K176" s="357">
        <f t="shared" si="15"/>
        <v>1.3574660633484163E-2</v>
      </c>
      <c r="L176" s="418"/>
      <c r="M176" s="418"/>
      <c r="N176" s="418"/>
      <c r="O176" s="418"/>
      <c r="P176" s="418"/>
      <c r="Q176" s="418"/>
      <c r="S176"/>
      <c r="T176"/>
      <c r="U176"/>
      <c r="V176"/>
      <c r="W176"/>
      <c r="X176"/>
      <c r="Y176"/>
      <c r="Z176"/>
      <c r="AA176"/>
      <c r="AB176"/>
    </row>
    <row r="177" spans="2:28" ht="20.25" customHeight="1">
      <c r="B177" s="28"/>
      <c r="C177" s="116" t="s">
        <v>279</v>
      </c>
      <c r="D177" s="179"/>
      <c r="E177" s="179"/>
      <c r="F177" s="179">
        <v>1</v>
      </c>
      <c r="G177" s="179">
        <v>7</v>
      </c>
      <c r="H177" s="179"/>
      <c r="I177" s="179"/>
      <c r="J177" s="180">
        <f t="shared" si="12"/>
        <v>8</v>
      </c>
      <c r="K177" s="357">
        <f t="shared" si="15"/>
        <v>1.8099547511312219E-2</v>
      </c>
      <c r="L177" s="418"/>
      <c r="M177" s="418"/>
      <c r="N177" s="418"/>
      <c r="O177" s="418"/>
      <c r="P177" s="418"/>
      <c r="Q177" s="418"/>
      <c r="S177"/>
      <c r="T177"/>
      <c r="U177"/>
      <c r="V177"/>
      <c r="W177"/>
      <c r="X177"/>
      <c r="Y177"/>
      <c r="Z177"/>
      <c r="AA177"/>
      <c r="AB177"/>
    </row>
    <row r="178" spans="2:28" ht="20.25" customHeight="1">
      <c r="B178" s="329"/>
      <c r="C178" s="116" t="s">
        <v>342</v>
      </c>
      <c r="D178" s="179"/>
      <c r="E178" s="179"/>
      <c r="F178" s="179"/>
      <c r="G178" s="179">
        <v>4</v>
      </c>
      <c r="H178" s="179"/>
      <c r="I178" s="179"/>
      <c r="J178" s="180">
        <f t="shared" si="12"/>
        <v>4</v>
      </c>
      <c r="K178" s="357">
        <f t="shared" si="15"/>
        <v>9.0497737556561094E-3</v>
      </c>
      <c r="L178" s="418"/>
      <c r="M178" s="418"/>
      <c r="N178" s="418"/>
      <c r="O178" s="418"/>
      <c r="P178" s="418"/>
      <c r="Q178" s="418"/>
      <c r="S178"/>
      <c r="T178"/>
      <c r="U178"/>
      <c r="V178"/>
      <c r="W178"/>
      <c r="X178"/>
      <c r="Y178"/>
      <c r="Z178"/>
      <c r="AA178"/>
      <c r="AB178"/>
    </row>
    <row r="179" spans="2:28" ht="20.25" customHeight="1">
      <c r="B179" s="112">
        <v>23</v>
      </c>
      <c r="C179" s="120" t="s">
        <v>1059</v>
      </c>
      <c r="D179" s="339">
        <f>SUM(D180:D182)</f>
        <v>1</v>
      </c>
      <c r="E179" s="339"/>
      <c r="F179" s="339">
        <f>SUM(F180:F182)</f>
        <v>2</v>
      </c>
      <c r="G179" s="339">
        <f>SUM(G180:G182)</f>
        <v>2</v>
      </c>
      <c r="H179" s="339"/>
      <c r="I179" s="339"/>
      <c r="J179" s="339">
        <f t="shared" ref="J179" si="16">SUM(D179:I179)</f>
        <v>5</v>
      </c>
      <c r="K179" s="356">
        <f t="shared" si="15"/>
        <v>1.1312217194570135E-2</v>
      </c>
      <c r="L179" s="417"/>
      <c r="M179" s="417"/>
      <c r="N179" s="417"/>
      <c r="O179" s="417"/>
      <c r="P179" s="417"/>
      <c r="Q179" s="417"/>
      <c r="S179"/>
      <c r="T179"/>
      <c r="U179"/>
      <c r="V179"/>
      <c r="W179"/>
      <c r="X179"/>
      <c r="Y179"/>
      <c r="Z179"/>
      <c r="AA179"/>
      <c r="AB179"/>
    </row>
    <row r="180" spans="2:28" ht="20.25" customHeight="1">
      <c r="B180" s="335"/>
      <c r="C180" s="116" t="s">
        <v>122</v>
      </c>
      <c r="D180" s="333">
        <v>1</v>
      </c>
      <c r="E180" s="333"/>
      <c r="F180" s="333"/>
      <c r="G180" s="333"/>
      <c r="H180" s="333"/>
      <c r="I180" s="333"/>
      <c r="J180" s="333">
        <f>SUM(D180:I180)</f>
        <v>1</v>
      </c>
      <c r="K180" s="357">
        <f>J180/$J$183</f>
        <v>2.2624434389140274E-3</v>
      </c>
      <c r="L180" s="418"/>
      <c r="M180" s="418"/>
      <c r="N180" s="418"/>
      <c r="O180" s="418"/>
      <c r="P180" s="418"/>
      <c r="Q180" s="418"/>
      <c r="S180"/>
      <c r="T180"/>
      <c r="U180"/>
      <c r="V180"/>
      <c r="W180"/>
      <c r="X180"/>
      <c r="Y180"/>
      <c r="Z180"/>
      <c r="AA180"/>
      <c r="AB180"/>
    </row>
    <row r="181" spans="2:28" ht="20.25" customHeight="1">
      <c r="B181" s="335"/>
      <c r="C181" s="116" t="s">
        <v>580</v>
      </c>
      <c r="D181" s="333"/>
      <c r="E181" s="333"/>
      <c r="F181" s="333"/>
      <c r="G181" s="333">
        <v>1</v>
      </c>
      <c r="H181" s="333"/>
      <c r="I181" s="333"/>
      <c r="J181" s="333">
        <f t="shared" ref="J181:J182" si="17">SUM(D181:I181)</f>
        <v>1</v>
      </c>
      <c r="K181" s="357">
        <f t="shared" si="15"/>
        <v>2.2624434389140274E-3</v>
      </c>
      <c r="L181" s="418"/>
      <c r="M181" s="418"/>
      <c r="N181" s="418"/>
      <c r="O181" s="418"/>
      <c r="P181" s="418"/>
      <c r="Q181" s="418"/>
      <c r="S181"/>
      <c r="T181"/>
      <c r="U181"/>
      <c r="V181"/>
      <c r="W181"/>
      <c r="X181"/>
      <c r="Y181"/>
      <c r="Z181"/>
      <c r="AA181"/>
      <c r="AB181"/>
    </row>
    <row r="182" spans="2:28" ht="20.25" customHeight="1">
      <c r="B182" s="329"/>
      <c r="C182" s="116" t="s">
        <v>270</v>
      </c>
      <c r="D182" s="337"/>
      <c r="E182" s="337"/>
      <c r="F182" s="337">
        <v>2</v>
      </c>
      <c r="G182" s="337">
        <v>1</v>
      </c>
      <c r="H182" s="337"/>
      <c r="I182" s="337"/>
      <c r="J182" s="333">
        <f t="shared" si="17"/>
        <v>3</v>
      </c>
      <c r="K182" s="357">
        <f t="shared" si="15"/>
        <v>6.7873303167420816E-3</v>
      </c>
      <c r="L182" s="418"/>
      <c r="M182" s="418"/>
      <c r="N182" s="418"/>
      <c r="O182" s="418"/>
      <c r="P182" s="418"/>
      <c r="Q182" s="418"/>
      <c r="S182"/>
      <c r="T182"/>
      <c r="U182"/>
      <c r="V182"/>
      <c r="W182"/>
      <c r="X182"/>
      <c r="Y182"/>
      <c r="Z182"/>
      <c r="AA182"/>
      <c r="AB182"/>
    </row>
    <row r="183" spans="2:28" ht="18" customHeight="1">
      <c r="B183" s="40" t="s">
        <v>204</v>
      </c>
      <c r="C183" s="121"/>
      <c r="D183" s="913">
        <f t="shared" ref="D183:I183" si="18">SUM(D62:D182)</f>
        <v>14</v>
      </c>
      <c r="E183" s="913">
        <f t="shared" si="18"/>
        <v>132</v>
      </c>
      <c r="F183" s="913">
        <f t="shared" si="18"/>
        <v>62</v>
      </c>
      <c r="G183" s="913">
        <f t="shared" si="18"/>
        <v>646</v>
      </c>
      <c r="H183" s="913">
        <f t="shared" si="18"/>
        <v>30</v>
      </c>
      <c r="I183" s="913">
        <f t="shared" si="18"/>
        <v>0</v>
      </c>
      <c r="J183" s="343">
        <f>SUM(J179,J172,J161,J152,J143,J134,J132,J130,J126,J122,J118,J111,J104,J102,J92,J89,J84,J78,J76,J70,J66,J64,J62)</f>
        <v>442</v>
      </c>
      <c r="K183" s="358">
        <f>SUM(K179,K172,K161,K152,K143,K134,K132,K130,K126,K122,K118,K111,K104,K102,K92,K89,K84,K78,K76,K70,K66,K64,K62)</f>
        <v>1</v>
      </c>
      <c r="L183" s="419"/>
      <c r="M183" s="419"/>
      <c r="N183" s="419"/>
      <c r="O183" s="419"/>
      <c r="P183" s="419"/>
      <c r="Q183" s="419"/>
    </row>
  </sheetData>
  <autoFilter ref="B32:I57" xr:uid="{00000000-0009-0000-0000-000000000000}">
    <filterColumn colId="2" showButton="0"/>
    <filterColumn colId="3" showButton="0"/>
    <filterColumn colId="4" showButton="0"/>
  </autoFilter>
  <mergeCells count="24">
    <mergeCell ref="B3:J3"/>
    <mergeCell ref="B4:B5"/>
    <mergeCell ref="C4:D4"/>
    <mergeCell ref="E4:E5"/>
    <mergeCell ref="F4:G4"/>
    <mergeCell ref="H4:H5"/>
    <mergeCell ref="I4:I5"/>
    <mergeCell ref="J4:J5"/>
    <mergeCell ref="B15:E15"/>
    <mergeCell ref="B31:I31"/>
    <mergeCell ref="B32:B33"/>
    <mergeCell ref="C32:C33"/>
    <mergeCell ref="D32:G32"/>
    <mergeCell ref="H32:H33"/>
    <mergeCell ref="I32:I33"/>
    <mergeCell ref="L60:O60"/>
    <mergeCell ref="P60:P61"/>
    <mergeCell ref="Q60:Q61"/>
    <mergeCell ref="B59:Q59"/>
    <mergeCell ref="B60:B61"/>
    <mergeCell ref="C60:C61"/>
    <mergeCell ref="D60:I60"/>
    <mergeCell ref="J60:J61"/>
    <mergeCell ref="K60:K6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46"/>
  <sheetViews>
    <sheetView topLeftCell="A56" zoomScaleNormal="100" workbookViewId="0">
      <selection activeCell="C2" sqref="C2:C74"/>
    </sheetView>
  </sheetViews>
  <sheetFormatPr defaultRowHeight="15"/>
  <cols>
    <col min="2" max="2" width="27.5703125" customWidth="1"/>
    <col min="3" max="3" width="39" customWidth="1"/>
    <col min="7" max="7" width="9.140625" customWidth="1"/>
    <col min="8" max="8" width="14.42578125" customWidth="1"/>
    <col min="9" max="10" width="9.140625" customWidth="1"/>
    <col min="13" max="13" width="9.140625" customWidth="1"/>
  </cols>
  <sheetData>
    <row r="1" spans="1:9" ht="30">
      <c r="A1" s="208" t="s">
        <v>0</v>
      </c>
      <c r="B1" s="363" t="s">
        <v>60</v>
      </c>
      <c r="C1" s="363" t="s">
        <v>63</v>
      </c>
      <c r="D1" s="360" t="s">
        <v>2008</v>
      </c>
    </row>
    <row r="2" spans="1:9">
      <c r="A2" s="359">
        <v>1</v>
      </c>
      <c r="B2" s="584" t="s">
        <v>733</v>
      </c>
      <c r="C2" s="583" t="s">
        <v>1076</v>
      </c>
      <c r="D2" s="819">
        <v>341278</v>
      </c>
      <c r="H2" t="s">
        <v>1945</v>
      </c>
      <c r="I2" t="s">
        <v>1946</v>
      </c>
    </row>
    <row r="3" spans="1:9">
      <c r="A3" s="359">
        <v>2</v>
      </c>
      <c r="B3" s="584" t="s">
        <v>786</v>
      </c>
      <c r="C3" s="583" t="s">
        <v>1076</v>
      </c>
      <c r="D3" s="819">
        <v>70135</v>
      </c>
      <c r="H3">
        <v>73</v>
      </c>
      <c r="I3">
        <v>372</v>
      </c>
    </row>
    <row r="4" spans="1:9">
      <c r="A4" s="359">
        <v>3</v>
      </c>
      <c r="B4" s="584" t="s">
        <v>916</v>
      </c>
      <c r="C4" s="583" t="s">
        <v>1076</v>
      </c>
      <c r="D4" s="819">
        <v>46235</v>
      </c>
    </row>
    <row r="5" spans="1:9">
      <c r="A5" s="359">
        <v>4</v>
      </c>
      <c r="B5" s="584" t="s">
        <v>874</v>
      </c>
      <c r="C5" s="583" t="s">
        <v>1081</v>
      </c>
      <c r="D5" s="819">
        <v>40230</v>
      </c>
    </row>
    <row r="6" spans="1:9">
      <c r="A6" s="359">
        <v>5</v>
      </c>
      <c r="B6" s="379" t="s">
        <v>907</v>
      </c>
      <c r="C6" s="583" t="s">
        <v>1076</v>
      </c>
      <c r="D6" s="819">
        <v>23742</v>
      </c>
    </row>
    <row r="7" spans="1:9">
      <c r="A7" s="359">
        <v>6</v>
      </c>
      <c r="B7" s="584" t="s">
        <v>815</v>
      </c>
      <c r="C7" s="583" t="s">
        <v>1066</v>
      </c>
      <c r="D7" s="819">
        <v>20000</v>
      </c>
    </row>
    <row r="8" spans="1:9">
      <c r="A8" s="359">
        <v>7</v>
      </c>
      <c r="B8" s="379" t="s">
        <v>198</v>
      </c>
      <c r="C8" s="583" t="s">
        <v>1076</v>
      </c>
      <c r="D8" s="819">
        <v>17280</v>
      </c>
    </row>
    <row r="9" spans="1:9">
      <c r="A9" s="359">
        <v>8</v>
      </c>
      <c r="B9" s="584" t="s">
        <v>985</v>
      </c>
      <c r="C9" s="583" t="s">
        <v>1081</v>
      </c>
      <c r="D9" s="819">
        <v>17210</v>
      </c>
    </row>
    <row r="10" spans="1:9">
      <c r="A10" s="359">
        <v>9</v>
      </c>
      <c r="B10" s="379" t="s">
        <v>872</v>
      </c>
      <c r="C10" s="583" t="s">
        <v>1067</v>
      </c>
      <c r="D10" s="819">
        <v>12415</v>
      </c>
    </row>
    <row r="11" spans="1:9">
      <c r="A11" s="359">
        <v>10</v>
      </c>
      <c r="B11" s="584" t="s">
        <v>195</v>
      </c>
      <c r="C11" s="583" t="s">
        <v>1083</v>
      </c>
      <c r="D11" s="819">
        <v>11165</v>
      </c>
    </row>
    <row r="12" spans="1:9">
      <c r="A12" s="359">
        <v>11</v>
      </c>
      <c r="B12" s="584" t="s">
        <v>239</v>
      </c>
      <c r="C12" s="583" t="s">
        <v>1076</v>
      </c>
      <c r="D12" s="819">
        <v>10870</v>
      </c>
    </row>
    <row r="13" spans="1:9">
      <c r="A13" s="359">
        <v>12</v>
      </c>
      <c r="B13" s="379" t="s">
        <v>988</v>
      </c>
      <c r="C13" s="583" t="s">
        <v>1072</v>
      </c>
      <c r="D13" s="819">
        <v>10837</v>
      </c>
    </row>
    <row r="14" spans="1:9">
      <c r="A14" s="359">
        <v>13</v>
      </c>
      <c r="B14" s="173" t="s">
        <v>194</v>
      </c>
      <c r="C14" s="583" t="s">
        <v>1076</v>
      </c>
      <c r="D14" s="819">
        <v>7592</v>
      </c>
    </row>
    <row r="15" spans="1:9">
      <c r="A15" s="359">
        <v>14</v>
      </c>
      <c r="B15" s="584" t="s">
        <v>925</v>
      </c>
      <c r="C15" s="583" t="s">
        <v>1082</v>
      </c>
      <c r="D15" s="819">
        <v>7383</v>
      </c>
    </row>
    <row r="16" spans="1:9">
      <c r="A16" s="359">
        <v>15</v>
      </c>
      <c r="B16" s="584" t="s">
        <v>639</v>
      </c>
      <c r="C16" s="583" t="s">
        <v>1081</v>
      </c>
      <c r="D16" s="819">
        <v>5755</v>
      </c>
    </row>
    <row r="17" spans="1:4">
      <c r="A17" s="359">
        <v>16</v>
      </c>
      <c r="B17" s="584" t="s">
        <v>352</v>
      </c>
      <c r="C17" s="583" t="s">
        <v>1076</v>
      </c>
      <c r="D17" s="819">
        <v>5725</v>
      </c>
    </row>
    <row r="18" spans="1:4">
      <c r="A18" s="359">
        <v>17</v>
      </c>
      <c r="B18" s="584" t="s">
        <v>813</v>
      </c>
      <c r="C18" s="583" t="s">
        <v>1082</v>
      </c>
      <c r="D18" s="819">
        <v>5715</v>
      </c>
    </row>
    <row r="19" spans="1:4">
      <c r="A19" s="359">
        <v>18</v>
      </c>
      <c r="B19" s="584" t="s">
        <v>387</v>
      </c>
      <c r="C19" s="583" t="s">
        <v>1080</v>
      </c>
      <c r="D19" s="819">
        <v>5660</v>
      </c>
    </row>
    <row r="20" spans="1:4">
      <c r="A20" s="359">
        <v>19</v>
      </c>
      <c r="B20" s="584" t="s">
        <v>606</v>
      </c>
      <c r="C20" s="583" t="s">
        <v>1060</v>
      </c>
      <c r="D20" s="819">
        <v>5405</v>
      </c>
    </row>
    <row r="21" spans="1:4">
      <c r="A21" s="359">
        <v>20</v>
      </c>
      <c r="B21" s="379" t="s">
        <v>918</v>
      </c>
      <c r="C21" s="583" t="s">
        <v>1076</v>
      </c>
      <c r="D21" s="819">
        <v>5100</v>
      </c>
    </row>
    <row r="22" spans="1:4">
      <c r="A22" s="359">
        <v>21</v>
      </c>
      <c r="B22" s="173" t="s">
        <v>747</v>
      </c>
      <c r="C22" s="583" t="s">
        <v>1081</v>
      </c>
      <c r="D22" s="819">
        <v>4920</v>
      </c>
    </row>
    <row r="23" spans="1:4">
      <c r="A23" s="359">
        <v>22</v>
      </c>
      <c r="B23" s="584" t="s">
        <v>851</v>
      </c>
      <c r="C23" s="583" t="s">
        <v>1081</v>
      </c>
      <c r="D23" s="819">
        <v>4860</v>
      </c>
    </row>
    <row r="24" spans="1:4">
      <c r="A24" s="359">
        <v>23</v>
      </c>
      <c r="B24" s="584" t="s">
        <v>938</v>
      </c>
      <c r="C24" s="583" t="s">
        <v>1076</v>
      </c>
      <c r="D24" s="819">
        <v>4758</v>
      </c>
    </row>
    <row r="25" spans="1:4">
      <c r="A25" s="359">
        <v>24</v>
      </c>
      <c r="B25" s="584" t="s">
        <v>375</v>
      </c>
      <c r="C25" s="583" t="s">
        <v>1066</v>
      </c>
      <c r="D25" s="819">
        <v>4617</v>
      </c>
    </row>
    <row r="26" spans="1:4">
      <c r="A26" s="359">
        <v>25</v>
      </c>
      <c r="B26" s="584" t="s">
        <v>199</v>
      </c>
      <c r="C26" s="583" t="s">
        <v>1081</v>
      </c>
      <c r="D26" s="819">
        <v>4212</v>
      </c>
    </row>
    <row r="27" spans="1:4">
      <c r="A27" s="359">
        <v>26</v>
      </c>
      <c r="B27" s="584" t="s">
        <v>908</v>
      </c>
      <c r="C27" s="583" t="s">
        <v>1081</v>
      </c>
      <c r="D27" s="819">
        <v>4132</v>
      </c>
    </row>
    <row r="28" spans="1:4">
      <c r="A28" s="359">
        <v>27</v>
      </c>
      <c r="B28" s="584" t="s">
        <v>182</v>
      </c>
      <c r="C28" s="583" t="s">
        <v>1081</v>
      </c>
      <c r="D28" s="819">
        <v>4090</v>
      </c>
    </row>
    <row r="29" spans="1:4">
      <c r="A29" s="359">
        <v>28</v>
      </c>
      <c r="B29" s="584" t="s">
        <v>971</v>
      </c>
      <c r="C29" s="583" t="s">
        <v>1066</v>
      </c>
      <c r="D29" s="819">
        <v>4002</v>
      </c>
    </row>
    <row r="30" spans="1:4">
      <c r="A30" s="359">
        <v>29</v>
      </c>
      <c r="B30" s="584" t="s">
        <v>1549</v>
      </c>
      <c r="C30" s="583" t="s">
        <v>1065</v>
      </c>
      <c r="D30" s="819">
        <v>3895</v>
      </c>
    </row>
    <row r="31" spans="1:4">
      <c r="A31" s="359">
        <v>30</v>
      </c>
      <c r="B31" s="584" t="s">
        <v>923</v>
      </c>
      <c r="C31" s="583" t="s">
        <v>1066</v>
      </c>
      <c r="D31" s="819">
        <v>3798</v>
      </c>
    </row>
    <row r="32" spans="1:4">
      <c r="A32" s="359">
        <v>31</v>
      </c>
      <c r="B32" s="584" t="s">
        <v>803</v>
      </c>
      <c r="C32" s="583" t="s">
        <v>1066</v>
      </c>
      <c r="D32" s="819">
        <v>3737</v>
      </c>
    </row>
    <row r="33" spans="1:4">
      <c r="A33" s="359">
        <v>32</v>
      </c>
      <c r="B33" s="584" t="s">
        <v>439</v>
      </c>
      <c r="C33" s="583" t="s">
        <v>1081</v>
      </c>
      <c r="D33" s="819">
        <v>3612</v>
      </c>
    </row>
    <row r="34" spans="1:4">
      <c r="A34" s="359">
        <v>33</v>
      </c>
      <c r="B34" s="584" t="s">
        <v>948</v>
      </c>
      <c r="C34" s="583" t="s">
        <v>1081</v>
      </c>
      <c r="D34" s="819">
        <v>3600</v>
      </c>
    </row>
    <row r="35" spans="1:4">
      <c r="A35" s="359">
        <v>34</v>
      </c>
      <c r="B35" s="584" t="s">
        <v>756</v>
      </c>
      <c r="C35" s="583" t="s">
        <v>1082</v>
      </c>
      <c r="D35" s="819">
        <v>3505</v>
      </c>
    </row>
    <row r="36" spans="1:4">
      <c r="A36" s="359">
        <v>35</v>
      </c>
      <c r="B36" s="584" t="s">
        <v>911</v>
      </c>
      <c r="C36" s="583" t="s">
        <v>1076</v>
      </c>
      <c r="D36" s="819">
        <v>3480</v>
      </c>
    </row>
    <row r="37" spans="1:4">
      <c r="A37" s="359">
        <v>36</v>
      </c>
      <c r="B37" s="379" t="s">
        <v>633</v>
      </c>
      <c r="C37" s="583" t="s">
        <v>1060</v>
      </c>
      <c r="D37" s="819">
        <v>3390</v>
      </c>
    </row>
    <row r="38" spans="1:4">
      <c r="A38" s="359">
        <v>37</v>
      </c>
      <c r="B38" s="584" t="s">
        <v>875</v>
      </c>
      <c r="C38" s="583" t="s">
        <v>1081</v>
      </c>
      <c r="D38" s="819">
        <v>3365</v>
      </c>
    </row>
    <row r="39" spans="1:4">
      <c r="A39" s="359">
        <v>38</v>
      </c>
      <c r="B39" s="584" t="s">
        <v>189</v>
      </c>
      <c r="C39" s="583" t="s">
        <v>1075</v>
      </c>
      <c r="D39" s="819">
        <v>3335</v>
      </c>
    </row>
    <row r="40" spans="1:4">
      <c r="A40" s="359">
        <v>39</v>
      </c>
      <c r="B40" s="584" t="s">
        <v>644</v>
      </c>
      <c r="C40" s="583" t="s">
        <v>1082</v>
      </c>
      <c r="D40" s="819">
        <v>3330</v>
      </c>
    </row>
    <row r="41" spans="1:4">
      <c r="A41" s="359">
        <v>40</v>
      </c>
      <c r="B41" s="582" t="s">
        <v>624</v>
      </c>
      <c r="C41" s="583" t="s">
        <v>1081</v>
      </c>
      <c r="D41" s="819">
        <v>3315</v>
      </c>
    </row>
    <row r="42" spans="1:4">
      <c r="A42" s="359">
        <v>41</v>
      </c>
      <c r="B42" s="584" t="s">
        <v>780</v>
      </c>
      <c r="C42" s="583" t="s">
        <v>1081</v>
      </c>
      <c r="D42" s="819">
        <v>3280</v>
      </c>
    </row>
    <row r="43" spans="1:4">
      <c r="A43" s="359">
        <v>42</v>
      </c>
      <c r="B43" s="379" t="s">
        <v>901</v>
      </c>
      <c r="C43" s="583" t="s">
        <v>1081</v>
      </c>
      <c r="D43" s="819">
        <v>3255</v>
      </c>
    </row>
    <row r="44" spans="1:4">
      <c r="A44" s="359">
        <v>43</v>
      </c>
      <c r="B44" s="584" t="s">
        <v>759</v>
      </c>
      <c r="C44" s="583" t="s">
        <v>1081</v>
      </c>
      <c r="D44" s="819">
        <v>3095</v>
      </c>
    </row>
    <row r="45" spans="1:4">
      <c r="A45" s="359">
        <v>44</v>
      </c>
      <c r="B45" s="584" t="s">
        <v>863</v>
      </c>
      <c r="C45" s="583" t="s">
        <v>1082</v>
      </c>
      <c r="D45" s="819">
        <v>3020</v>
      </c>
    </row>
    <row r="46" spans="1:4">
      <c r="A46" s="359">
        <v>45</v>
      </c>
      <c r="B46" s="584" t="s">
        <v>374</v>
      </c>
      <c r="C46" s="583" t="s">
        <v>1083</v>
      </c>
      <c r="D46" s="819">
        <v>2959</v>
      </c>
    </row>
    <row r="47" spans="1:4">
      <c r="A47" s="359">
        <v>46</v>
      </c>
      <c r="B47" s="584" t="s">
        <v>850</v>
      </c>
      <c r="C47" s="583" t="s">
        <v>1066</v>
      </c>
      <c r="D47" s="819">
        <v>2952</v>
      </c>
    </row>
    <row r="48" spans="1:4">
      <c r="A48" s="359">
        <v>47</v>
      </c>
      <c r="B48" s="584" t="s">
        <v>275</v>
      </c>
      <c r="C48" s="583" t="s">
        <v>1066</v>
      </c>
      <c r="D48" s="819">
        <v>2845</v>
      </c>
    </row>
    <row r="49" spans="1:4">
      <c r="A49" s="359">
        <v>48</v>
      </c>
      <c r="B49" s="584" t="s">
        <v>983</v>
      </c>
      <c r="C49" s="583" t="s">
        <v>1081</v>
      </c>
      <c r="D49" s="819">
        <v>2601</v>
      </c>
    </row>
    <row r="50" spans="1:4">
      <c r="A50" s="359">
        <v>49</v>
      </c>
      <c r="B50" s="584" t="s">
        <v>373</v>
      </c>
      <c r="C50" s="583" t="s">
        <v>1083</v>
      </c>
      <c r="D50" s="819">
        <v>2580</v>
      </c>
    </row>
    <row r="51" spans="1:4">
      <c r="A51" s="359">
        <v>50</v>
      </c>
      <c r="B51" s="379" t="s">
        <v>838</v>
      </c>
      <c r="C51" s="583" t="s">
        <v>1081</v>
      </c>
      <c r="D51" s="819">
        <v>2547</v>
      </c>
    </row>
    <row r="52" spans="1:4" ht="30">
      <c r="A52" s="359">
        <v>51</v>
      </c>
      <c r="B52" s="584" t="s">
        <v>1334</v>
      </c>
      <c r="C52" s="583" t="s">
        <v>1083</v>
      </c>
      <c r="D52" s="819">
        <v>2520</v>
      </c>
    </row>
    <row r="53" spans="1:4">
      <c r="A53" s="359">
        <v>52</v>
      </c>
      <c r="B53" s="582" t="s">
        <v>712</v>
      </c>
      <c r="C53" s="583" t="s">
        <v>1065</v>
      </c>
      <c r="D53" s="819">
        <v>2510</v>
      </c>
    </row>
    <row r="54" spans="1:4">
      <c r="A54" s="359">
        <v>53</v>
      </c>
      <c r="B54" s="584" t="s">
        <v>351</v>
      </c>
      <c r="C54" s="583" t="s">
        <v>1076</v>
      </c>
      <c r="D54" s="819">
        <v>2425</v>
      </c>
    </row>
    <row r="55" spans="1:4">
      <c r="A55" s="359">
        <v>54</v>
      </c>
      <c r="B55" s="584" t="s">
        <v>638</v>
      </c>
      <c r="C55" s="583" t="s">
        <v>1081</v>
      </c>
      <c r="D55" s="819">
        <v>2358</v>
      </c>
    </row>
    <row r="56" spans="1:4">
      <c r="A56" s="359">
        <v>55</v>
      </c>
      <c r="B56" s="584" t="s">
        <v>741</v>
      </c>
      <c r="C56" s="583" t="s">
        <v>1081</v>
      </c>
      <c r="D56" s="819">
        <v>2325</v>
      </c>
    </row>
    <row r="57" spans="1:4">
      <c r="A57" s="359">
        <v>56</v>
      </c>
      <c r="B57" s="584" t="s">
        <v>927</v>
      </c>
      <c r="C57" s="583" t="s">
        <v>1076</v>
      </c>
      <c r="D57" s="819">
        <v>2270</v>
      </c>
    </row>
    <row r="58" spans="1:4">
      <c r="A58" s="359">
        <v>57</v>
      </c>
      <c r="B58" s="584" t="s">
        <v>364</v>
      </c>
      <c r="C58" s="583" t="s">
        <v>1076</v>
      </c>
      <c r="D58" s="819">
        <v>2260</v>
      </c>
    </row>
    <row r="59" spans="1:4">
      <c r="A59" s="359">
        <v>58</v>
      </c>
      <c r="B59" s="582" t="s">
        <v>551</v>
      </c>
      <c r="C59" s="583" t="s">
        <v>1065</v>
      </c>
      <c r="D59" s="819">
        <v>2245</v>
      </c>
    </row>
    <row r="60" spans="1:4">
      <c r="A60" s="359">
        <v>59</v>
      </c>
      <c r="B60" s="584" t="s">
        <v>357</v>
      </c>
      <c r="C60" s="583" t="s">
        <v>1076</v>
      </c>
      <c r="D60" s="819">
        <v>2240</v>
      </c>
    </row>
    <row r="61" spans="1:4">
      <c r="A61" s="359">
        <v>60</v>
      </c>
      <c r="B61" s="584" t="s">
        <v>623</v>
      </c>
      <c r="C61" s="583" t="s">
        <v>1081</v>
      </c>
      <c r="D61" s="819">
        <v>2230</v>
      </c>
    </row>
    <row r="62" spans="1:4">
      <c r="A62" s="359">
        <v>61</v>
      </c>
      <c r="B62" s="584" t="s">
        <v>939</v>
      </c>
      <c r="C62" s="583" t="s">
        <v>1081</v>
      </c>
      <c r="D62" s="819">
        <v>2220</v>
      </c>
    </row>
    <row r="63" spans="1:4">
      <c r="A63" s="359">
        <v>62</v>
      </c>
      <c r="B63" s="584" t="s">
        <v>779</v>
      </c>
      <c r="C63" s="583" t="s">
        <v>1081</v>
      </c>
      <c r="D63" s="819">
        <v>2147</v>
      </c>
    </row>
    <row r="64" spans="1:4">
      <c r="A64" s="359">
        <v>63</v>
      </c>
      <c r="B64" s="584" t="s">
        <v>605</v>
      </c>
      <c r="C64" s="583" t="s">
        <v>1071</v>
      </c>
      <c r="D64" s="819">
        <v>2105</v>
      </c>
    </row>
    <row r="65" spans="1:4" ht="30">
      <c r="A65" s="359">
        <v>64</v>
      </c>
      <c r="B65" s="584" t="s">
        <v>602</v>
      </c>
      <c r="C65" s="583" t="s">
        <v>1081</v>
      </c>
      <c r="D65" s="819">
        <v>2100</v>
      </c>
    </row>
    <row r="66" spans="1:4">
      <c r="A66" s="359">
        <v>65</v>
      </c>
      <c r="B66" s="379" t="s">
        <v>1200</v>
      </c>
      <c r="C66" s="583" t="s">
        <v>1076</v>
      </c>
      <c r="D66" s="819">
        <v>2055</v>
      </c>
    </row>
    <row r="67" spans="1:4">
      <c r="A67" s="359">
        <v>66</v>
      </c>
      <c r="B67" s="173" t="s">
        <v>142</v>
      </c>
      <c r="C67" s="583" t="s">
        <v>1060</v>
      </c>
      <c r="D67" s="819">
        <v>2050</v>
      </c>
    </row>
    <row r="68" spans="1:4">
      <c r="A68" s="359">
        <v>67</v>
      </c>
      <c r="B68" s="173" t="s">
        <v>920</v>
      </c>
      <c r="C68" s="583" t="s">
        <v>1081</v>
      </c>
      <c r="D68" s="819">
        <v>2045</v>
      </c>
    </row>
    <row r="69" spans="1:4">
      <c r="A69" s="359">
        <v>68</v>
      </c>
      <c r="B69" s="584" t="s">
        <v>625</v>
      </c>
      <c r="C69" s="583" t="s">
        <v>1066</v>
      </c>
      <c r="D69" s="819">
        <v>2035</v>
      </c>
    </row>
    <row r="70" spans="1:4">
      <c r="A70" s="359">
        <v>69</v>
      </c>
      <c r="B70" s="584" t="s">
        <v>622</v>
      </c>
      <c r="C70" s="583" t="s">
        <v>1081</v>
      </c>
      <c r="D70" s="819">
        <v>2035</v>
      </c>
    </row>
    <row r="71" spans="1:4">
      <c r="A71" s="359">
        <v>70</v>
      </c>
      <c r="B71" s="584" t="s">
        <v>973</v>
      </c>
      <c r="C71" s="583" t="s">
        <v>1082</v>
      </c>
      <c r="D71" s="819">
        <v>2035</v>
      </c>
    </row>
    <row r="72" spans="1:4">
      <c r="A72" s="359">
        <v>71</v>
      </c>
      <c r="B72" s="584" t="s">
        <v>776</v>
      </c>
      <c r="C72" s="583" t="s">
        <v>1080</v>
      </c>
      <c r="D72" s="819">
        <v>2029</v>
      </c>
    </row>
    <row r="73" spans="1:4">
      <c r="A73" s="359">
        <v>72</v>
      </c>
      <c r="B73" s="379" t="s">
        <v>896</v>
      </c>
      <c r="C73" s="583" t="s">
        <v>1074</v>
      </c>
      <c r="D73" s="819">
        <v>2020</v>
      </c>
    </row>
    <row r="74" spans="1:4">
      <c r="A74" s="359">
        <v>73</v>
      </c>
      <c r="B74" s="173" t="s">
        <v>274</v>
      </c>
      <c r="C74" s="583" t="s">
        <v>1076</v>
      </c>
      <c r="D74" s="819">
        <v>2000</v>
      </c>
    </row>
    <row r="75" spans="1:4">
      <c r="A75" s="359">
        <v>74</v>
      </c>
      <c r="B75" s="379" t="s">
        <v>187</v>
      </c>
      <c r="C75" s="583" t="s">
        <v>1082</v>
      </c>
      <c r="D75" s="819">
        <v>1990</v>
      </c>
    </row>
    <row r="76" spans="1:4" ht="30">
      <c r="A76" s="359">
        <v>75</v>
      </c>
      <c r="B76" s="584" t="s">
        <v>197</v>
      </c>
      <c r="C76" s="583" t="s">
        <v>1060</v>
      </c>
      <c r="D76" s="819">
        <v>1965</v>
      </c>
    </row>
    <row r="77" spans="1:4">
      <c r="A77" s="359">
        <v>76</v>
      </c>
      <c r="B77" s="593" t="s">
        <v>1135</v>
      </c>
      <c r="C77" s="583" t="s">
        <v>1080</v>
      </c>
      <c r="D77" s="819">
        <v>1910</v>
      </c>
    </row>
    <row r="78" spans="1:4">
      <c r="A78" s="359">
        <v>77</v>
      </c>
      <c r="B78" s="584" t="s">
        <v>590</v>
      </c>
      <c r="C78" s="583" t="s">
        <v>1071</v>
      </c>
      <c r="D78" s="819">
        <v>1907</v>
      </c>
    </row>
    <row r="79" spans="1:4">
      <c r="A79" s="359">
        <v>78</v>
      </c>
      <c r="B79" s="584" t="s">
        <v>1140</v>
      </c>
      <c r="C79" s="583" t="s">
        <v>1075</v>
      </c>
      <c r="D79" s="819">
        <v>1750</v>
      </c>
    </row>
    <row r="80" spans="1:4">
      <c r="A80" s="359">
        <v>79</v>
      </c>
      <c r="B80" s="584" t="s">
        <v>184</v>
      </c>
      <c r="C80" s="583" t="s">
        <v>1066</v>
      </c>
      <c r="D80" s="819">
        <v>1695</v>
      </c>
    </row>
    <row r="81" spans="1:4">
      <c r="A81" s="359">
        <v>80</v>
      </c>
      <c r="B81" s="582" t="s">
        <v>573</v>
      </c>
      <c r="C81" s="583" t="s">
        <v>1066</v>
      </c>
      <c r="D81" s="819">
        <v>1675</v>
      </c>
    </row>
    <row r="82" spans="1:4">
      <c r="A82" s="359">
        <v>81</v>
      </c>
      <c r="B82" s="584" t="s">
        <v>604</v>
      </c>
      <c r="C82" s="583" t="s">
        <v>1060</v>
      </c>
      <c r="D82" s="819">
        <v>1608</v>
      </c>
    </row>
    <row r="83" spans="1:4">
      <c r="A83" s="359">
        <v>82</v>
      </c>
      <c r="B83" s="584" t="s">
        <v>280</v>
      </c>
      <c r="C83" s="583" t="s">
        <v>1083</v>
      </c>
      <c r="D83" s="819">
        <v>1590</v>
      </c>
    </row>
    <row r="84" spans="1:4">
      <c r="A84" s="359">
        <v>83</v>
      </c>
      <c r="B84" s="584" t="s">
        <v>839</v>
      </c>
      <c r="C84" s="583" t="s">
        <v>1081</v>
      </c>
      <c r="D84" s="819">
        <v>1539</v>
      </c>
    </row>
    <row r="85" spans="1:4">
      <c r="A85" s="359">
        <v>84</v>
      </c>
      <c r="B85" s="586" t="s">
        <v>1201</v>
      </c>
      <c r="C85" s="583" t="s">
        <v>1070</v>
      </c>
      <c r="D85" s="819">
        <v>1520</v>
      </c>
    </row>
    <row r="86" spans="1:4">
      <c r="A86" s="359">
        <v>85</v>
      </c>
      <c r="B86" s="379" t="s">
        <v>350</v>
      </c>
      <c r="C86" s="583" t="s">
        <v>1060</v>
      </c>
      <c r="D86" s="819">
        <v>1505</v>
      </c>
    </row>
    <row r="87" spans="1:4">
      <c r="A87" s="359">
        <v>86</v>
      </c>
      <c r="B87" s="584" t="s">
        <v>591</v>
      </c>
      <c r="C87" s="583" t="s">
        <v>1060</v>
      </c>
      <c r="D87" s="819">
        <v>1460</v>
      </c>
    </row>
    <row r="88" spans="1:4">
      <c r="A88" s="359">
        <v>87</v>
      </c>
      <c r="B88" s="584" t="s">
        <v>990</v>
      </c>
      <c r="C88" s="583" t="s">
        <v>1081</v>
      </c>
      <c r="D88" s="819">
        <v>1452</v>
      </c>
    </row>
    <row r="89" spans="1:4">
      <c r="A89" s="359">
        <v>88</v>
      </c>
      <c r="B89" s="584" t="s">
        <v>855</v>
      </c>
      <c r="C89" s="583" t="s">
        <v>1081</v>
      </c>
      <c r="D89" s="819">
        <v>1451</v>
      </c>
    </row>
    <row r="90" spans="1:4">
      <c r="A90" s="359">
        <v>89</v>
      </c>
      <c r="B90" s="584" t="s">
        <v>367</v>
      </c>
      <c r="C90" s="583" t="s">
        <v>1076</v>
      </c>
      <c r="D90" s="819">
        <v>1450</v>
      </c>
    </row>
    <row r="91" spans="1:4">
      <c r="A91" s="359">
        <v>90</v>
      </c>
      <c r="B91" s="584" t="s">
        <v>589</v>
      </c>
      <c r="C91" s="583" t="s">
        <v>1067</v>
      </c>
      <c r="D91" s="819">
        <v>1445</v>
      </c>
    </row>
    <row r="92" spans="1:4">
      <c r="A92" s="359">
        <v>91</v>
      </c>
      <c r="B92" s="173" t="s">
        <v>765</v>
      </c>
      <c r="C92" s="583" t="s">
        <v>1076</v>
      </c>
      <c r="D92" s="819">
        <v>1430</v>
      </c>
    </row>
    <row r="93" spans="1:4">
      <c r="A93" s="359">
        <v>92</v>
      </c>
      <c r="B93" s="173" t="s">
        <v>282</v>
      </c>
      <c r="C93" s="583" t="s">
        <v>1070</v>
      </c>
      <c r="D93" s="819">
        <v>1400</v>
      </c>
    </row>
    <row r="94" spans="1:4">
      <c r="A94" s="359">
        <v>93</v>
      </c>
      <c r="B94" s="584" t="s">
        <v>353</v>
      </c>
      <c r="C94" s="583" t="s">
        <v>1081</v>
      </c>
      <c r="D94" s="819">
        <v>1370</v>
      </c>
    </row>
    <row r="95" spans="1:4">
      <c r="A95" s="359">
        <v>94</v>
      </c>
      <c r="B95" s="584" t="s">
        <v>196</v>
      </c>
      <c r="C95" s="583" t="s">
        <v>1082</v>
      </c>
      <c r="D95" s="819">
        <v>1365</v>
      </c>
    </row>
    <row r="96" spans="1:4">
      <c r="A96" s="359">
        <v>95</v>
      </c>
      <c r="B96" s="584" t="s">
        <v>982</v>
      </c>
      <c r="C96" s="583" t="s">
        <v>1076</v>
      </c>
      <c r="D96" s="819">
        <v>1362</v>
      </c>
    </row>
    <row r="97" spans="1:4">
      <c r="A97" s="359">
        <v>96</v>
      </c>
      <c r="B97" s="584" t="s">
        <v>814</v>
      </c>
      <c r="C97" s="583" t="s">
        <v>1081</v>
      </c>
      <c r="D97" s="819">
        <v>1358</v>
      </c>
    </row>
    <row r="98" spans="1:4">
      <c r="A98" s="359">
        <v>97</v>
      </c>
      <c r="B98" s="584" t="s">
        <v>826</v>
      </c>
      <c r="C98" s="583" t="s">
        <v>1082</v>
      </c>
      <c r="D98" s="819">
        <v>1355</v>
      </c>
    </row>
    <row r="99" spans="1:4">
      <c r="A99" s="359">
        <v>98</v>
      </c>
      <c r="B99" s="584" t="s">
        <v>183</v>
      </c>
      <c r="C99" s="583" t="s">
        <v>1082</v>
      </c>
      <c r="D99" s="819">
        <v>1330</v>
      </c>
    </row>
    <row r="100" spans="1:4">
      <c r="A100" s="359">
        <v>99</v>
      </c>
      <c r="B100" s="162" t="s">
        <v>632</v>
      </c>
      <c r="C100" s="583" t="s">
        <v>1066</v>
      </c>
      <c r="D100" s="819">
        <v>1298</v>
      </c>
    </row>
    <row r="101" spans="1:4">
      <c r="A101" s="359">
        <v>100</v>
      </c>
      <c r="B101" s="584" t="s">
        <v>956</v>
      </c>
      <c r="C101" s="583" t="s">
        <v>1081</v>
      </c>
      <c r="D101" s="819">
        <v>1293</v>
      </c>
    </row>
    <row r="102" spans="1:4">
      <c r="A102" s="359">
        <v>101</v>
      </c>
      <c r="B102" s="584" t="s">
        <v>627</v>
      </c>
      <c r="C102" s="583" t="s">
        <v>1070</v>
      </c>
      <c r="D102" s="819">
        <v>1260</v>
      </c>
    </row>
    <row r="103" spans="1:4">
      <c r="A103" s="359">
        <v>102</v>
      </c>
      <c r="B103" s="584" t="s">
        <v>858</v>
      </c>
      <c r="C103" s="583" t="s">
        <v>1081</v>
      </c>
      <c r="D103" s="819">
        <v>1255</v>
      </c>
    </row>
    <row r="104" spans="1:4">
      <c r="A104" s="359">
        <v>103</v>
      </c>
      <c r="B104" s="379" t="s">
        <v>191</v>
      </c>
      <c r="C104" s="583" t="s">
        <v>1073</v>
      </c>
      <c r="D104" s="819">
        <v>1250</v>
      </c>
    </row>
    <row r="105" spans="1:4">
      <c r="A105" s="359">
        <v>104</v>
      </c>
      <c r="B105" s="584" t="s">
        <v>955</v>
      </c>
      <c r="C105" s="583" t="s">
        <v>1076</v>
      </c>
      <c r="D105" s="819">
        <v>1240</v>
      </c>
    </row>
    <row r="106" spans="1:4">
      <c r="A106" s="359">
        <v>105</v>
      </c>
      <c r="B106" s="589" t="s">
        <v>1548</v>
      </c>
      <c r="C106" s="583" t="s">
        <v>1070</v>
      </c>
      <c r="D106" s="819">
        <v>1235</v>
      </c>
    </row>
    <row r="107" spans="1:4">
      <c r="A107" s="359">
        <v>106</v>
      </c>
      <c r="B107" s="584" t="s">
        <v>393</v>
      </c>
      <c r="C107" s="583" t="s">
        <v>1080</v>
      </c>
      <c r="D107" s="819">
        <v>1225</v>
      </c>
    </row>
    <row r="108" spans="1:4">
      <c r="A108" s="359">
        <v>107</v>
      </c>
      <c r="B108" s="584" t="s">
        <v>785</v>
      </c>
      <c r="C108" s="583" t="s">
        <v>1076</v>
      </c>
      <c r="D108" s="819">
        <v>1211</v>
      </c>
    </row>
    <row r="109" spans="1:4">
      <c r="A109" s="359">
        <v>108</v>
      </c>
      <c r="B109" s="584" t="s">
        <v>766</v>
      </c>
      <c r="C109" s="583" t="s">
        <v>1081</v>
      </c>
      <c r="D109" s="819">
        <v>1198</v>
      </c>
    </row>
    <row r="110" spans="1:4">
      <c r="A110" s="359">
        <v>109</v>
      </c>
      <c r="B110" s="590" t="s">
        <v>809</v>
      </c>
      <c r="C110" s="583" t="s">
        <v>1076</v>
      </c>
      <c r="D110" s="819">
        <v>1197</v>
      </c>
    </row>
    <row r="111" spans="1:4">
      <c r="A111" s="359">
        <v>110</v>
      </c>
      <c r="B111" s="584" t="s">
        <v>140</v>
      </c>
      <c r="C111" s="583" t="s">
        <v>1067</v>
      </c>
      <c r="D111" s="819">
        <v>1190</v>
      </c>
    </row>
    <row r="112" spans="1:4">
      <c r="A112" s="359">
        <v>111</v>
      </c>
      <c r="B112" s="584" t="s">
        <v>626</v>
      </c>
      <c r="C112" s="583" t="s">
        <v>1067</v>
      </c>
      <c r="D112" s="819">
        <v>1175</v>
      </c>
    </row>
    <row r="113" spans="1:4">
      <c r="A113" s="359">
        <v>112</v>
      </c>
      <c r="B113" s="584" t="s">
        <v>636</v>
      </c>
      <c r="C113" s="583" t="s">
        <v>1080</v>
      </c>
      <c r="D113" s="819">
        <v>1175</v>
      </c>
    </row>
    <row r="114" spans="1:4" ht="30">
      <c r="A114" s="359">
        <v>113</v>
      </c>
      <c r="B114" s="584" t="s">
        <v>1329</v>
      </c>
      <c r="C114" s="583" t="s">
        <v>1082</v>
      </c>
      <c r="D114" s="819">
        <v>1175</v>
      </c>
    </row>
    <row r="115" spans="1:4">
      <c r="A115" s="359">
        <v>114</v>
      </c>
      <c r="B115" s="584" t="s">
        <v>783</v>
      </c>
      <c r="C115" s="583" t="s">
        <v>1076</v>
      </c>
      <c r="D115" s="819">
        <v>1140</v>
      </c>
    </row>
    <row r="116" spans="1:4">
      <c r="A116" s="359">
        <v>115</v>
      </c>
      <c r="B116" s="584" t="s">
        <v>834</v>
      </c>
      <c r="C116" s="583" t="s">
        <v>1060</v>
      </c>
      <c r="D116" s="819">
        <v>1134</v>
      </c>
    </row>
    <row r="117" spans="1:4">
      <c r="A117" s="359">
        <v>116</v>
      </c>
      <c r="B117" s="584" t="s">
        <v>749</v>
      </c>
      <c r="C117" s="583" t="s">
        <v>1075</v>
      </c>
      <c r="D117" s="819">
        <v>1125</v>
      </c>
    </row>
    <row r="118" spans="1:4">
      <c r="A118" s="359">
        <v>117</v>
      </c>
      <c r="B118" s="584" t="s">
        <v>738</v>
      </c>
      <c r="C118" s="583" t="s">
        <v>1081</v>
      </c>
      <c r="D118" s="819">
        <v>1099</v>
      </c>
    </row>
    <row r="119" spans="1:4">
      <c r="A119" s="359">
        <v>118</v>
      </c>
      <c r="B119" s="584" t="s">
        <v>772</v>
      </c>
      <c r="C119" s="583" t="s">
        <v>1080</v>
      </c>
      <c r="D119" s="819">
        <v>1095</v>
      </c>
    </row>
    <row r="120" spans="1:4">
      <c r="A120" s="359">
        <v>119</v>
      </c>
      <c r="B120" s="584" t="s">
        <v>637</v>
      </c>
      <c r="C120" s="583" t="s">
        <v>1080</v>
      </c>
      <c r="D120" s="819">
        <v>1080</v>
      </c>
    </row>
    <row r="121" spans="1:4">
      <c r="A121" s="359">
        <v>120</v>
      </c>
      <c r="B121" s="821" t="s">
        <v>569</v>
      </c>
      <c r="C121" s="583" t="s">
        <v>1076</v>
      </c>
      <c r="D121" s="819">
        <v>1065</v>
      </c>
    </row>
    <row r="122" spans="1:4">
      <c r="A122" s="359">
        <v>121</v>
      </c>
      <c r="B122" s="379" t="s">
        <v>181</v>
      </c>
      <c r="C122" s="583" t="s">
        <v>1072</v>
      </c>
      <c r="D122" s="819">
        <v>1055</v>
      </c>
    </row>
    <row r="123" spans="1:4">
      <c r="A123" s="359">
        <v>122</v>
      </c>
      <c r="B123" s="584" t="s">
        <v>421</v>
      </c>
      <c r="C123" s="583" t="s">
        <v>1076</v>
      </c>
      <c r="D123" s="819">
        <v>1045</v>
      </c>
    </row>
    <row r="124" spans="1:4">
      <c r="A124" s="359">
        <v>123</v>
      </c>
      <c r="B124" s="584" t="s">
        <v>362</v>
      </c>
      <c r="C124" s="583" t="s">
        <v>1073</v>
      </c>
      <c r="D124" s="819">
        <v>1040</v>
      </c>
    </row>
    <row r="125" spans="1:4">
      <c r="A125" s="359">
        <v>124</v>
      </c>
      <c r="B125" s="584" t="s">
        <v>849</v>
      </c>
      <c r="C125" s="583" t="s">
        <v>1080</v>
      </c>
      <c r="D125" s="819">
        <v>1030</v>
      </c>
    </row>
    <row r="126" spans="1:4" ht="30">
      <c r="A126" s="359">
        <v>125</v>
      </c>
      <c r="B126" s="584" t="s">
        <v>360</v>
      </c>
      <c r="C126" s="583" t="s">
        <v>1060</v>
      </c>
      <c r="D126" s="819">
        <v>1025</v>
      </c>
    </row>
    <row r="127" spans="1:4">
      <c r="A127" s="359">
        <v>126</v>
      </c>
      <c r="B127" s="173" t="s">
        <v>394</v>
      </c>
      <c r="C127" s="583" t="s">
        <v>1080</v>
      </c>
      <c r="D127" s="819">
        <v>1020</v>
      </c>
    </row>
    <row r="128" spans="1:4">
      <c r="A128" s="359">
        <v>127</v>
      </c>
      <c r="B128" s="173" t="s">
        <v>301</v>
      </c>
      <c r="C128" s="583" t="s">
        <v>1076</v>
      </c>
      <c r="D128" s="819">
        <v>940</v>
      </c>
    </row>
    <row r="129" spans="1:4">
      <c r="A129" s="359">
        <v>128</v>
      </c>
      <c r="B129" s="584" t="s">
        <v>640</v>
      </c>
      <c r="C129" s="583" t="s">
        <v>1081</v>
      </c>
      <c r="D129" s="819">
        <v>936</v>
      </c>
    </row>
    <row r="130" spans="1:4">
      <c r="A130" s="359">
        <v>129</v>
      </c>
      <c r="B130" s="584" t="s">
        <v>798</v>
      </c>
      <c r="C130" s="583" t="s">
        <v>1080</v>
      </c>
      <c r="D130" s="819">
        <v>930</v>
      </c>
    </row>
    <row r="131" spans="1:4">
      <c r="A131" s="359">
        <v>130</v>
      </c>
      <c r="B131" s="584" t="s">
        <v>641</v>
      </c>
      <c r="C131" s="583" t="s">
        <v>1081</v>
      </c>
      <c r="D131" s="819">
        <v>872</v>
      </c>
    </row>
    <row r="132" spans="1:4">
      <c r="A132" s="359">
        <v>131</v>
      </c>
      <c r="B132" s="584" t="s">
        <v>964</v>
      </c>
      <c r="C132" s="583" t="s">
        <v>1076</v>
      </c>
      <c r="D132" s="819">
        <v>860</v>
      </c>
    </row>
    <row r="133" spans="1:4">
      <c r="A133" s="359">
        <v>132</v>
      </c>
      <c r="B133" s="584" t="s">
        <v>947</v>
      </c>
      <c r="C133" s="583" t="s">
        <v>1076</v>
      </c>
      <c r="D133" s="819">
        <v>860</v>
      </c>
    </row>
    <row r="134" spans="1:4">
      <c r="A134" s="359">
        <v>133</v>
      </c>
      <c r="B134" s="584" t="s">
        <v>366</v>
      </c>
      <c r="C134" s="583" t="s">
        <v>1076</v>
      </c>
      <c r="D134" s="819">
        <v>855</v>
      </c>
    </row>
    <row r="135" spans="1:4">
      <c r="A135" s="359">
        <v>134</v>
      </c>
      <c r="B135" s="584" t="s">
        <v>1314</v>
      </c>
      <c r="C135" s="583" t="s">
        <v>1076</v>
      </c>
      <c r="D135" s="819">
        <v>845</v>
      </c>
    </row>
    <row r="136" spans="1:4">
      <c r="A136" s="359">
        <v>135</v>
      </c>
      <c r="B136" s="584" t="s">
        <v>843</v>
      </c>
      <c r="C136" s="583" t="s">
        <v>1076</v>
      </c>
      <c r="D136" s="819">
        <v>845</v>
      </c>
    </row>
    <row r="137" spans="1:4">
      <c r="A137" s="359">
        <v>136</v>
      </c>
      <c r="B137" s="173" t="s">
        <v>852</v>
      </c>
      <c r="C137" s="583" t="s">
        <v>1081</v>
      </c>
      <c r="D137" s="819">
        <v>845</v>
      </c>
    </row>
    <row r="138" spans="1:4">
      <c r="A138" s="359">
        <v>137</v>
      </c>
      <c r="B138" s="584" t="s">
        <v>787</v>
      </c>
      <c r="C138" s="583" t="s">
        <v>1076</v>
      </c>
      <c r="D138" s="819">
        <v>833</v>
      </c>
    </row>
    <row r="139" spans="1:4">
      <c r="A139" s="359">
        <v>138</v>
      </c>
      <c r="B139" s="584" t="s">
        <v>882</v>
      </c>
      <c r="C139" s="583" t="s">
        <v>1082</v>
      </c>
      <c r="D139" s="819">
        <v>770</v>
      </c>
    </row>
    <row r="140" spans="1:4">
      <c r="A140" s="359">
        <v>139</v>
      </c>
      <c r="B140" s="584" t="s">
        <v>620</v>
      </c>
      <c r="C140" s="583" t="s">
        <v>1060</v>
      </c>
      <c r="D140" s="819">
        <v>760</v>
      </c>
    </row>
    <row r="141" spans="1:4">
      <c r="A141" s="359">
        <v>140</v>
      </c>
      <c r="B141" s="584" t="s">
        <v>620</v>
      </c>
      <c r="C141" s="583" t="s">
        <v>1076</v>
      </c>
      <c r="D141" s="819">
        <v>760</v>
      </c>
    </row>
    <row r="142" spans="1:4">
      <c r="A142" s="359">
        <v>141</v>
      </c>
      <c r="B142" s="584" t="s">
        <v>892</v>
      </c>
      <c r="C142" s="583" t="s">
        <v>1076</v>
      </c>
      <c r="D142" s="819">
        <v>760</v>
      </c>
    </row>
    <row r="143" spans="1:4">
      <c r="A143" s="359">
        <v>142</v>
      </c>
      <c r="B143" s="584" t="s">
        <v>620</v>
      </c>
      <c r="C143" s="583" t="s">
        <v>1076</v>
      </c>
      <c r="D143" s="819">
        <v>760</v>
      </c>
    </row>
    <row r="144" spans="1:4">
      <c r="A144" s="359">
        <v>143</v>
      </c>
      <c r="B144" s="590" t="s">
        <v>885</v>
      </c>
      <c r="C144" s="583" t="s">
        <v>1076</v>
      </c>
      <c r="D144" s="819">
        <v>755</v>
      </c>
    </row>
    <row r="145" spans="1:4">
      <c r="A145" s="359">
        <v>144</v>
      </c>
      <c r="B145" s="379" t="s">
        <v>830</v>
      </c>
      <c r="C145" s="583" t="s">
        <v>1076</v>
      </c>
      <c r="D145" s="819">
        <v>740</v>
      </c>
    </row>
    <row r="146" spans="1:4">
      <c r="A146" s="359">
        <v>145</v>
      </c>
      <c r="B146" s="584" t="s">
        <v>767</v>
      </c>
      <c r="C146" s="583" t="s">
        <v>1081</v>
      </c>
      <c r="D146" s="819">
        <v>737</v>
      </c>
    </row>
    <row r="147" spans="1:4">
      <c r="A147" s="359">
        <v>146</v>
      </c>
      <c r="B147" s="584" t="s">
        <v>902</v>
      </c>
      <c r="C147" s="583" t="s">
        <v>1080</v>
      </c>
      <c r="D147" s="819">
        <v>735</v>
      </c>
    </row>
    <row r="148" spans="1:4">
      <c r="A148" s="359">
        <v>147</v>
      </c>
      <c r="B148" s="584" t="s">
        <v>761</v>
      </c>
      <c r="C148" s="583" t="s">
        <v>1081</v>
      </c>
      <c r="D148" s="819">
        <v>732</v>
      </c>
    </row>
    <row r="149" spans="1:4">
      <c r="A149" s="359">
        <v>148</v>
      </c>
      <c r="B149" s="584" t="s">
        <v>723</v>
      </c>
      <c r="C149" s="583" t="s">
        <v>1076</v>
      </c>
      <c r="D149" s="819">
        <v>725</v>
      </c>
    </row>
    <row r="150" spans="1:4">
      <c r="A150" s="359">
        <v>149</v>
      </c>
      <c r="B150" s="584" t="s">
        <v>818</v>
      </c>
      <c r="C150" s="583" t="s">
        <v>1067</v>
      </c>
      <c r="D150" s="819">
        <v>715</v>
      </c>
    </row>
    <row r="151" spans="1:4">
      <c r="A151" s="359">
        <v>150</v>
      </c>
      <c r="B151" s="584" t="s">
        <v>762</v>
      </c>
      <c r="C151" s="583" t="s">
        <v>1076</v>
      </c>
      <c r="D151" s="819">
        <v>715</v>
      </c>
    </row>
    <row r="152" spans="1:4">
      <c r="A152" s="359">
        <v>151</v>
      </c>
      <c r="B152" s="584" t="s">
        <v>877</v>
      </c>
      <c r="C152" s="583" t="s">
        <v>1076</v>
      </c>
      <c r="D152" s="819">
        <v>710</v>
      </c>
    </row>
    <row r="153" spans="1:4">
      <c r="A153" s="359">
        <v>152</v>
      </c>
      <c r="B153" s="584" t="s">
        <v>932</v>
      </c>
      <c r="C153" s="583" t="s">
        <v>1076</v>
      </c>
      <c r="D153" s="819">
        <v>705</v>
      </c>
    </row>
    <row r="154" spans="1:4">
      <c r="A154" s="359">
        <v>153</v>
      </c>
      <c r="B154" s="379" t="s">
        <v>757</v>
      </c>
      <c r="C154" s="583" t="s">
        <v>1076</v>
      </c>
      <c r="D154" s="819">
        <v>705</v>
      </c>
    </row>
    <row r="155" spans="1:4">
      <c r="A155" s="359">
        <v>154</v>
      </c>
      <c r="B155" s="584" t="s">
        <v>979</v>
      </c>
      <c r="C155" s="583" t="s">
        <v>1076</v>
      </c>
      <c r="D155" s="819">
        <v>700</v>
      </c>
    </row>
    <row r="156" spans="1:4">
      <c r="A156" s="359">
        <v>155</v>
      </c>
      <c r="B156" s="584" t="s">
        <v>726</v>
      </c>
      <c r="C156" s="583" t="s">
        <v>1076</v>
      </c>
      <c r="D156" s="819">
        <v>698</v>
      </c>
    </row>
    <row r="157" spans="1:4">
      <c r="A157" s="359">
        <v>156</v>
      </c>
      <c r="B157" s="584" t="s">
        <v>935</v>
      </c>
      <c r="C157" s="583" t="s">
        <v>1076</v>
      </c>
      <c r="D157" s="819">
        <v>690</v>
      </c>
    </row>
    <row r="158" spans="1:4">
      <c r="A158" s="359">
        <v>157</v>
      </c>
      <c r="B158" s="590" t="s">
        <v>828</v>
      </c>
      <c r="C158" s="583" t="s">
        <v>1076</v>
      </c>
      <c r="D158" s="819">
        <v>680</v>
      </c>
    </row>
    <row r="159" spans="1:4">
      <c r="A159" s="359">
        <v>158</v>
      </c>
      <c r="B159" s="584" t="s">
        <v>748</v>
      </c>
      <c r="C159" s="583" t="s">
        <v>1076</v>
      </c>
      <c r="D159" s="819">
        <v>677</v>
      </c>
    </row>
    <row r="160" spans="1:4">
      <c r="A160" s="359">
        <v>159</v>
      </c>
      <c r="B160" s="584" t="s">
        <v>981</v>
      </c>
      <c r="C160" s="583" t="s">
        <v>1080</v>
      </c>
      <c r="D160" s="819">
        <v>675</v>
      </c>
    </row>
    <row r="161" spans="1:4">
      <c r="A161" s="359">
        <v>160</v>
      </c>
      <c r="B161" s="584" t="s">
        <v>933</v>
      </c>
      <c r="C161" s="583" t="s">
        <v>1081</v>
      </c>
      <c r="D161" s="819">
        <v>675</v>
      </c>
    </row>
    <row r="162" spans="1:4">
      <c r="A162" s="359">
        <v>161</v>
      </c>
      <c r="B162" s="584" t="s">
        <v>888</v>
      </c>
      <c r="C162" s="583" t="s">
        <v>1081</v>
      </c>
      <c r="D162" s="819">
        <v>672</v>
      </c>
    </row>
    <row r="163" spans="1:4">
      <c r="A163" s="359">
        <v>162</v>
      </c>
      <c r="B163" s="584" t="s">
        <v>928</v>
      </c>
      <c r="C163" s="583" t="s">
        <v>1076</v>
      </c>
      <c r="D163" s="819">
        <v>670</v>
      </c>
    </row>
    <row r="164" spans="1:4" ht="30">
      <c r="A164" s="359">
        <v>163</v>
      </c>
      <c r="B164" s="584" t="s">
        <v>861</v>
      </c>
      <c r="C164" s="583" t="s">
        <v>1076</v>
      </c>
      <c r="D164" s="819">
        <v>670</v>
      </c>
    </row>
    <row r="165" spans="1:4">
      <c r="A165" s="359">
        <v>164</v>
      </c>
      <c r="B165" s="584" t="s">
        <v>597</v>
      </c>
      <c r="C165" s="583" t="s">
        <v>1076</v>
      </c>
      <c r="D165" s="819">
        <v>665</v>
      </c>
    </row>
    <row r="166" spans="1:4">
      <c r="A166" s="359">
        <v>165</v>
      </c>
      <c r="B166" s="584" t="s">
        <v>791</v>
      </c>
      <c r="C166" s="583" t="s">
        <v>1076</v>
      </c>
      <c r="D166" s="819">
        <v>650</v>
      </c>
    </row>
    <row r="167" spans="1:4">
      <c r="A167" s="359">
        <v>166</v>
      </c>
      <c r="B167" s="820" t="s">
        <v>742</v>
      </c>
      <c r="C167" s="583" t="s">
        <v>1076</v>
      </c>
      <c r="D167" s="819">
        <v>639</v>
      </c>
    </row>
    <row r="168" spans="1:4">
      <c r="A168" s="359">
        <v>167</v>
      </c>
      <c r="B168" s="379" t="s">
        <v>1204</v>
      </c>
      <c r="C168" s="583" t="s">
        <v>1076</v>
      </c>
      <c r="D168" s="819">
        <v>630</v>
      </c>
    </row>
    <row r="169" spans="1:4">
      <c r="A169" s="359">
        <v>168</v>
      </c>
      <c r="B169" s="584" t="s">
        <v>857</v>
      </c>
      <c r="C169" s="583" t="s">
        <v>1076</v>
      </c>
      <c r="D169" s="819">
        <v>630</v>
      </c>
    </row>
    <row r="170" spans="1:4">
      <c r="A170" s="359">
        <v>169</v>
      </c>
      <c r="B170" s="584" t="s">
        <v>810</v>
      </c>
      <c r="C170" s="583" t="s">
        <v>1076</v>
      </c>
      <c r="D170" s="819">
        <v>625</v>
      </c>
    </row>
    <row r="171" spans="1:4">
      <c r="A171" s="359">
        <v>170</v>
      </c>
      <c r="B171" s="584" t="s">
        <v>550</v>
      </c>
      <c r="C171" s="583" t="s">
        <v>1080</v>
      </c>
      <c r="D171" s="819">
        <v>625</v>
      </c>
    </row>
    <row r="172" spans="1:4">
      <c r="A172" s="359">
        <v>171</v>
      </c>
      <c r="B172" s="592" t="s">
        <v>862</v>
      </c>
      <c r="C172" s="583" t="s">
        <v>1076</v>
      </c>
      <c r="D172" s="819">
        <v>615</v>
      </c>
    </row>
    <row r="173" spans="1:4">
      <c r="A173" s="359">
        <v>172</v>
      </c>
      <c r="B173" s="379" t="s">
        <v>743</v>
      </c>
      <c r="C173" s="583" t="s">
        <v>1076</v>
      </c>
      <c r="D173" s="819">
        <v>610</v>
      </c>
    </row>
    <row r="174" spans="1:4">
      <c r="A174" s="359">
        <v>173</v>
      </c>
      <c r="B174" s="584" t="s">
        <v>621</v>
      </c>
      <c r="C174" s="583" t="s">
        <v>1080</v>
      </c>
      <c r="D174" s="819">
        <v>610</v>
      </c>
    </row>
    <row r="175" spans="1:4">
      <c r="A175" s="359">
        <v>174</v>
      </c>
      <c r="B175" s="584" t="s">
        <v>1544</v>
      </c>
      <c r="C175" s="583" t="s">
        <v>1076</v>
      </c>
      <c r="D175" s="819">
        <v>605</v>
      </c>
    </row>
    <row r="176" spans="1:4">
      <c r="A176" s="359">
        <v>175</v>
      </c>
      <c r="B176" s="584" t="s">
        <v>778</v>
      </c>
      <c r="C176" s="583" t="s">
        <v>1076</v>
      </c>
      <c r="D176" s="819">
        <v>605</v>
      </c>
    </row>
    <row r="177" spans="1:4">
      <c r="A177" s="359">
        <v>176</v>
      </c>
      <c r="B177" s="584" t="s">
        <v>873</v>
      </c>
      <c r="C177" s="583" t="s">
        <v>1076</v>
      </c>
      <c r="D177" s="819">
        <v>600</v>
      </c>
    </row>
    <row r="178" spans="1:4">
      <c r="A178" s="359">
        <v>177</v>
      </c>
      <c r="B178" s="379" t="s">
        <v>599</v>
      </c>
      <c r="C178" s="583" t="s">
        <v>1076</v>
      </c>
      <c r="D178" s="819">
        <v>597</v>
      </c>
    </row>
    <row r="179" spans="1:4">
      <c r="A179" s="359">
        <v>178</v>
      </c>
      <c r="B179" s="379" t="s">
        <v>823</v>
      </c>
      <c r="C179" s="583" t="s">
        <v>1076</v>
      </c>
      <c r="D179" s="819">
        <v>595</v>
      </c>
    </row>
    <row r="180" spans="1:4">
      <c r="A180" s="359">
        <v>179</v>
      </c>
      <c r="B180" s="584" t="s">
        <v>694</v>
      </c>
      <c r="C180" s="583" t="s">
        <v>1076</v>
      </c>
      <c r="D180" s="819">
        <v>590</v>
      </c>
    </row>
    <row r="181" spans="1:4">
      <c r="A181" s="359">
        <v>180</v>
      </c>
      <c r="B181" s="379" t="s">
        <v>750</v>
      </c>
      <c r="C181" s="583" t="s">
        <v>1076</v>
      </c>
      <c r="D181" s="819">
        <v>590</v>
      </c>
    </row>
    <row r="182" spans="1:4">
      <c r="A182" s="359">
        <v>181</v>
      </c>
      <c r="B182" s="584" t="s">
        <v>740</v>
      </c>
      <c r="C182" s="583" t="s">
        <v>1082</v>
      </c>
      <c r="D182" s="819">
        <v>587</v>
      </c>
    </row>
    <row r="183" spans="1:4">
      <c r="A183" s="359">
        <v>182</v>
      </c>
      <c r="B183" s="584" t="s">
        <v>879</v>
      </c>
      <c r="C183" s="583" t="s">
        <v>1076</v>
      </c>
      <c r="D183" s="819">
        <v>585</v>
      </c>
    </row>
    <row r="184" spans="1:4">
      <c r="A184" s="359">
        <v>183</v>
      </c>
      <c r="B184" s="584" t="s">
        <v>1078</v>
      </c>
      <c r="C184" s="583" t="s">
        <v>1076</v>
      </c>
      <c r="D184" s="819">
        <v>585</v>
      </c>
    </row>
    <row r="185" spans="1:4">
      <c r="A185" s="359">
        <v>184</v>
      </c>
      <c r="B185" s="584" t="s">
        <v>960</v>
      </c>
      <c r="C185" s="583" t="s">
        <v>1076</v>
      </c>
      <c r="D185" s="819">
        <v>580</v>
      </c>
    </row>
    <row r="186" spans="1:4" ht="30">
      <c r="A186" s="359">
        <v>185</v>
      </c>
      <c r="B186" s="584" t="s">
        <v>200</v>
      </c>
      <c r="C186" s="583" t="s">
        <v>1070</v>
      </c>
      <c r="D186" s="819">
        <v>570</v>
      </c>
    </row>
    <row r="187" spans="1:4">
      <c r="A187" s="359">
        <v>186</v>
      </c>
      <c r="B187" s="584" t="s">
        <v>642</v>
      </c>
      <c r="C187" s="583" t="s">
        <v>1081</v>
      </c>
      <c r="D187" s="819">
        <v>567</v>
      </c>
    </row>
    <row r="188" spans="1:4">
      <c r="A188" s="359">
        <v>187</v>
      </c>
      <c r="B188" s="173" t="s">
        <v>608</v>
      </c>
      <c r="C188" s="583" t="s">
        <v>1060</v>
      </c>
      <c r="D188" s="819">
        <v>565</v>
      </c>
    </row>
    <row r="189" spans="1:4">
      <c r="A189" s="359">
        <v>188</v>
      </c>
      <c r="B189" s="173" t="s">
        <v>805</v>
      </c>
      <c r="C189" s="583" t="s">
        <v>1080</v>
      </c>
      <c r="D189" s="819">
        <v>565</v>
      </c>
    </row>
    <row r="190" spans="1:4">
      <c r="A190" s="359">
        <v>189</v>
      </c>
      <c r="B190" s="379" t="s">
        <v>201</v>
      </c>
      <c r="C190" s="583" t="s">
        <v>1067</v>
      </c>
      <c r="D190" s="819">
        <v>555</v>
      </c>
    </row>
    <row r="191" spans="1:4">
      <c r="A191" s="359">
        <v>190</v>
      </c>
      <c r="B191" s="584" t="s">
        <v>889</v>
      </c>
      <c r="C191" s="583" t="s">
        <v>1076</v>
      </c>
      <c r="D191" s="819">
        <v>550</v>
      </c>
    </row>
    <row r="192" spans="1:4">
      <c r="A192" s="359">
        <v>191</v>
      </c>
      <c r="B192" s="173" t="s">
        <v>958</v>
      </c>
      <c r="C192" s="583" t="s">
        <v>1076</v>
      </c>
      <c r="D192" s="819">
        <v>550</v>
      </c>
    </row>
    <row r="193" spans="1:4">
      <c r="A193" s="359">
        <v>192</v>
      </c>
      <c r="B193" s="584" t="s">
        <v>909</v>
      </c>
      <c r="C193" s="583" t="s">
        <v>1080</v>
      </c>
      <c r="D193" s="819">
        <v>550</v>
      </c>
    </row>
    <row r="194" spans="1:4">
      <c r="A194" s="359">
        <v>193</v>
      </c>
      <c r="B194" s="584" t="s">
        <v>763</v>
      </c>
      <c r="C194" s="583" t="s">
        <v>1081</v>
      </c>
      <c r="D194" s="819">
        <v>543</v>
      </c>
    </row>
    <row r="195" spans="1:4">
      <c r="A195" s="359">
        <v>194</v>
      </c>
      <c r="B195" s="14" t="s">
        <v>921</v>
      </c>
      <c r="C195" s="583" t="s">
        <v>1076</v>
      </c>
      <c r="D195" s="819">
        <v>540</v>
      </c>
    </row>
    <row r="196" spans="1:4">
      <c r="A196" s="359">
        <v>195</v>
      </c>
      <c r="B196" s="584" t="s">
        <v>940</v>
      </c>
      <c r="C196" s="583" t="s">
        <v>1076</v>
      </c>
      <c r="D196" s="819">
        <v>540</v>
      </c>
    </row>
    <row r="197" spans="1:4">
      <c r="A197" s="359">
        <v>196</v>
      </c>
      <c r="B197" s="820" t="s">
        <v>1537</v>
      </c>
      <c r="C197" s="583" t="s">
        <v>1080</v>
      </c>
      <c r="D197" s="819">
        <v>520</v>
      </c>
    </row>
    <row r="198" spans="1:4">
      <c r="A198" s="359">
        <v>197</v>
      </c>
      <c r="B198" s="584" t="s">
        <v>193</v>
      </c>
      <c r="C198" s="583" t="s">
        <v>1071</v>
      </c>
      <c r="D198" s="819">
        <v>510</v>
      </c>
    </row>
    <row r="199" spans="1:4">
      <c r="A199" s="359">
        <v>198</v>
      </c>
      <c r="B199" s="584" t="s">
        <v>790</v>
      </c>
      <c r="C199" s="583" t="s">
        <v>1076</v>
      </c>
      <c r="D199" s="819">
        <v>510</v>
      </c>
    </row>
    <row r="200" spans="1:4">
      <c r="A200" s="359">
        <v>199</v>
      </c>
      <c r="B200" s="584" t="s">
        <v>836</v>
      </c>
      <c r="C200" s="583" t="s">
        <v>1081</v>
      </c>
      <c r="D200" s="819">
        <v>505</v>
      </c>
    </row>
    <row r="201" spans="1:4">
      <c r="A201" s="359">
        <v>200</v>
      </c>
      <c r="B201" s="379" t="s">
        <v>359</v>
      </c>
      <c r="C201" s="583" t="s">
        <v>1066</v>
      </c>
      <c r="D201" s="819">
        <v>500</v>
      </c>
    </row>
    <row r="202" spans="1:4">
      <c r="A202" s="359">
        <v>201</v>
      </c>
      <c r="B202" s="379" t="s">
        <v>600</v>
      </c>
      <c r="C202" s="583" t="s">
        <v>1076</v>
      </c>
      <c r="D202" s="819">
        <v>500</v>
      </c>
    </row>
    <row r="203" spans="1:4">
      <c r="A203" s="359">
        <v>202</v>
      </c>
      <c r="B203" s="584" t="s">
        <v>986</v>
      </c>
      <c r="C203" s="583" t="s">
        <v>1076</v>
      </c>
      <c r="D203" s="819">
        <v>485</v>
      </c>
    </row>
    <row r="204" spans="1:4">
      <c r="A204" s="359">
        <v>203</v>
      </c>
      <c r="B204" s="584" t="s">
        <v>754</v>
      </c>
      <c r="C204" s="583" t="s">
        <v>1080</v>
      </c>
      <c r="D204" s="819">
        <v>485</v>
      </c>
    </row>
    <row r="205" spans="1:4">
      <c r="A205" s="359">
        <v>204</v>
      </c>
      <c r="B205" s="584" t="s">
        <v>893</v>
      </c>
      <c r="C205" s="583" t="s">
        <v>1082</v>
      </c>
      <c r="D205" s="819">
        <v>475</v>
      </c>
    </row>
    <row r="206" spans="1:4">
      <c r="A206" s="359">
        <v>205</v>
      </c>
      <c r="B206" s="173" t="s">
        <v>993</v>
      </c>
      <c r="C206" s="583" t="s">
        <v>1067</v>
      </c>
      <c r="D206" s="819">
        <v>465</v>
      </c>
    </row>
    <row r="207" spans="1:4">
      <c r="A207" s="359">
        <v>206</v>
      </c>
      <c r="B207" s="591" t="s">
        <v>968</v>
      </c>
      <c r="C207" s="583" t="s">
        <v>1076</v>
      </c>
      <c r="D207" s="819">
        <v>465</v>
      </c>
    </row>
    <row r="208" spans="1:4">
      <c r="A208" s="359">
        <v>207</v>
      </c>
      <c r="B208" s="379" t="s">
        <v>953</v>
      </c>
      <c r="C208" s="583" t="s">
        <v>1076</v>
      </c>
      <c r="D208" s="819">
        <v>460</v>
      </c>
    </row>
    <row r="209" spans="1:4">
      <c r="A209" s="359">
        <v>208</v>
      </c>
      <c r="B209" s="584" t="s">
        <v>614</v>
      </c>
      <c r="C209" s="583" t="s">
        <v>1060</v>
      </c>
      <c r="D209" s="819">
        <v>450</v>
      </c>
    </row>
    <row r="210" spans="1:4">
      <c r="A210" s="359">
        <v>209</v>
      </c>
      <c r="B210" s="584" t="s">
        <v>601</v>
      </c>
      <c r="C210" s="583" t="s">
        <v>1081</v>
      </c>
      <c r="D210" s="819">
        <v>447</v>
      </c>
    </row>
    <row r="211" spans="1:4">
      <c r="A211" s="359">
        <v>210</v>
      </c>
      <c r="B211" s="584" t="s">
        <v>937</v>
      </c>
      <c r="C211" s="583" t="s">
        <v>1073</v>
      </c>
      <c r="D211" s="819">
        <v>446</v>
      </c>
    </row>
    <row r="212" spans="1:4">
      <c r="A212" s="359">
        <v>211</v>
      </c>
      <c r="B212" s="584" t="s">
        <v>677</v>
      </c>
      <c r="C212" s="583" t="s">
        <v>1076</v>
      </c>
      <c r="D212" s="819">
        <v>445</v>
      </c>
    </row>
    <row r="213" spans="1:4">
      <c r="A213" s="359">
        <v>212</v>
      </c>
      <c r="B213" s="584" t="s">
        <v>363</v>
      </c>
      <c r="C213" s="583" t="s">
        <v>1076</v>
      </c>
      <c r="D213" s="819">
        <v>445</v>
      </c>
    </row>
    <row r="214" spans="1:4">
      <c r="A214" s="359">
        <v>213</v>
      </c>
      <c r="B214" s="584" t="s">
        <v>1547</v>
      </c>
      <c r="C214" s="583" t="s">
        <v>1072</v>
      </c>
      <c r="D214" s="819">
        <v>436</v>
      </c>
    </row>
    <row r="215" spans="1:4">
      <c r="A215" s="359">
        <v>214</v>
      </c>
      <c r="B215" s="584" t="s">
        <v>912</v>
      </c>
      <c r="C215" s="583" t="s">
        <v>1076</v>
      </c>
      <c r="D215" s="819">
        <v>435</v>
      </c>
    </row>
    <row r="216" spans="1:4">
      <c r="A216" s="359">
        <v>215</v>
      </c>
      <c r="B216" s="584" t="s">
        <v>682</v>
      </c>
      <c r="C216" s="583" t="s">
        <v>1076</v>
      </c>
      <c r="D216" s="819">
        <v>430</v>
      </c>
    </row>
    <row r="217" spans="1:4">
      <c r="A217" s="359">
        <v>216</v>
      </c>
      <c r="B217" s="584" t="s">
        <v>904</v>
      </c>
      <c r="C217" s="583" t="s">
        <v>1076</v>
      </c>
      <c r="D217" s="819">
        <v>425</v>
      </c>
    </row>
    <row r="218" spans="1:4">
      <c r="A218" s="359">
        <v>217</v>
      </c>
      <c r="B218" s="584" t="s">
        <v>987</v>
      </c>
      <c r="C218" s="583" t="s">
        <v>1076</v>
      </c>
      <c r="D218" s="819">
        <v>425</v>
      </c>
    </row>
    <row r="219" spans="1:4">
      <c r="A219" s="359">
        <v>218</v>
      </c>
      <c r="B219" s="584" t="s">
        <v>392</v>
      </c>
      <c r="C219" s="583" t="s">
        <v>1080</v>
      </c>
      <c r="D219" s="819">
        <v>425</v>
      </c>
    </row>
    <row r="220" spans="1:4">
      <c r="A220" s="359">
        <v>219</v>
      </c>
      <c r="B220" s="584" t="s">
        <v>202</v>
      </c>
      <c r="C220" s="583" t="s">
        <v>1071</v>
      </c>
      <c r="D220" s="819">
        <v>420</v>
      </c>
    </row>
    <row r="221" spans="1:4">
      <c r="A221" s="359">
        <v>220</v>
      </c>
      <c r="B221" s="584" t="s">
        <v>615</v>
      </c>
      <c r="C221" s="583" t="s">
        <v>1060</v>
      </c>
      <c r="D221" s="819">
        <v>420</v>
      </c>
    </row>
    <row r="222" spans="1:4">
      <c r="A222" s="359">
        <v>221</v>
      </c>
      <c r="B222" s="584" t="s">
        <v>346</v>
      </c>
      <c r="C222" s="583" t="s">
        <v>1073</v>
      </c>
      <c r="D222" s="819">
        <v>420</v>
      </c>
    </row>
    <row r="223" spans="1:4">
      <c r="A223" s="359">
        <v>222</v>
      </c>
      <c r="B223" s="584" t="s">
        <v>942</v>
      </c>
      <c r="C223" s="583" t="s">
        <v>1082</v>
      </c>
      <c r="D223" s="819">
        <v>420</v>
      </c>
    </row>
    <row r="224" spans="1:4">
      <c r="A224" s="359">
        <v>223</v>
      </c>
      <c r="B224" s="584" t="s">
        <v>568</v>
      </c>
      <c r="C224" s="583" t="s">
        <v>1076</v>
      </c>
      <c r="D224" s="819">
        <v>415</v>
      </c>
    </row>
    <row r="225" spans="1:4">
      <c r="A225" s="359">
        <v>224</v>
      </c>
      <c r="B225" s="820" t="s">
        <v>1473</v>
      </c>
      <c r="C225" s="583" t="s">
        <v>1074</v>
      </c>
      <c r="D225" s="819">
        <v>400</v>
      </c>
    </row>
    <row r="226" spans="1:4">
      <c r="A226" s="359">
        <v>225</v>
      </c>
      <c r="B226" s="584" t="s">
        <v>848</v>
      </c>
      <c r="C226" s="583" t="s">
        <v>1076</v>
      </c>
      <c r="D226" s="819">
        <v>400</v>
      </c>
    </row>
    <row r="227" spans="1:4">
      <c r="A227" s="359">
        <v>226</v>
      </c>
      <c r="B227" s="584" t="s">
        <v>630</v>
      </c>
      <c r="C227" s="583" t="s">
        <v>1073</v>
      </c>
      <c r="D227" s="819">
        <v>398</v>
      </c>
    </row>
    <row r="228" spans="1:4">
      <c r="A228" s="359">
        <v>227</v>
      </c>
      <c r="B228" s="584" t="s">
        <v>716</v>
      </c>
      <c r="C228" s="583" t="s">
        <v>1076</v>
      </c>
      <c r="D228" s="819">
        <v>390</v>
      </c>
    </row>
    <row r="229" spans="1:4">
      <c r="A229" s="359">
        <v>228</v>
      </c>
      <c r="B229" s="820" t="s">
        <v>1539</v>
      </c>
      <c r="C229" s="583" t="s">
        <v>1076</v>
      </c>
      <c r="D229" s="819">
        <v>390</v>
      </c>
    </row>
    <row r="230" spans="1:4">
      <c r="A230" s="359">
        <v>229</v>
      </c>
      <c r="B230" s="584" t="s">
        <v>730</v>
      </c>
      <c r="C230" s="583" t="s">
        <v>1082</v>
      </c>
      <c r="D230" s="819">
        <v>390</v>
      </c>
    </row>
    <row r="231" spans="1:4">
      <c r="A231" s="359">
        <v>230</v>
      </c>
      <c r="B231" s="379" t="s">
        <v>957</v>
      </c>
      <c r="C231" s="583" t="s">
        <v>1076</v>
      </c>
      <c r="D231" s="819">
        <v>385</v>
      </c>
    </row>
    <row r="232" spans="1:4">
      <c r="A232" s="359">
        <v>231</v>
      </c>
      <c r="B232" s="582" t="s">
        <v>572</v>
      </c>
      <c r="C232" s="583" t="s">
        <v>1036</v>
      </c>
      <c r="D232" s="819">
        <v>380</v>
      </c>
    </row>
    <row r="233" spans="1:4">
      <c r="A233" s="359">
        <v>232</v>
      </c>
      <c r="B233" s="584" t="s">
        <v>361</v>
      </c>
      <c r="C233" s="583" t="s">
        <v>1076</v>
      </c>
      <c r="D233" s="819">
        <v>380</v>
      </c>
    </row>
    <row r="234" spans="1:4">
      <c r="A234" s="359">
        <v>233</v>
      </c>
      <c r="B234" s="584" t="s">
        <v>929</v>
      </c>
      <c r="C234" s="583" t="s">
        <v>1076</v>
      </c>
      <c r="D234" s="819">
        <v>375</v>
      </c>
    </row>
    <row r="235" spans="1:4" ht="30">
      <c r="A235" s="359">
        <v>234</v>
      </c>
      <c r="B235" s="584" t="s">
        <v>945</v>
      </c>
      <c r="C235" s="583" t="s">
        <v>1082</v>
      </c>
      <c r="D235" s="819">
        <v>375</v>
      </c>
    </row>
    <row r="236" spans="1:4">
      <c r="A236" s="359">
        <v>235</v>
      </c>
      <c r="B236" s="584" t="s">
        <v>596</v>
      </c>
      <c r="C236" s="583" t="s">
        <v>1076</v>
      </c>
      <c r="D236" s="819">
        <v>365</v>
      </c>
    </row>
    <row r="237" spans="1:4">
      <c r="A237" s="359">
        <v>236</v>
      </c>
      <c r="B237" s="379" t="s">
        <v>894</v>
      </c>
      <c r="C237" s="583" t="s">
        <v>1076</v>
      </c>
      <c r="D237" s="819">
        <v>365</v>
      </c>
    </row>
    <row r="238" spans="1:4">
      <c r="A238" s="359">
        <v>237</v>
      </c>
      <c r="B238" s="584" t="s">
        <v>1205</v>
      </c>
      <c r="C238" s="583" t="s">
        <v>1080</v>
      </c>
      <c r="D238" s="819">
        <v>360</v>
      </c>
    </row>
    <row r="239" spans="1:4">
      <c r="A239" s="359">
        <v>238</v>
      </c>
      <c r="B239" s="379" t="s">
        <v>886</v>
      </c>
      <c r="C239" s="583" t="s">
        <v>1076</v>
      </c>
      <c r="D239" s="819">
        <v>358</v>
      </c>
    </row>
    <row r="240" spans="1:4">
      <c r="A240" s="359">
        <v>239</v>
      </c>
      <c r="B240" s="173" t="s">
        <v>755</v>
      </c>
      <c r="C240" s="583" t="s">
        <v>1076</v>
      </c>
      <c r="D240" s="819">
        <v>350</v>
      </c>
    </row>
    <row r="241" spans="1:4">
      <c r="A241" s="359">
        <v>240</v>
      </c>
      <c r="B241" s="584" t="s">
        <v>719</v>
      </c>
      <c r="C241" s="583" t="s">
        <v>1076</v>
      </c>
      <c r="D241" s="819">
        <v>350</v>
      </c>
    </row>
    <row r="242" spans="1:4">
      <c r="A242" s="359">
        <v>241</v>
      </c>
      <c r="B242" s="584" t="s">
        <v>820</v>
      </c>
      <c r="C242" s="583" t="s">
        <v>1076</v>
      </c>
      <c r="D242" s="819">
        <v>350</v>
      </c>
    </row>
    <row r="243" spans="1:4">
      <c r="A243" s="359">
        <v>242</v>
      </c>
      <c r="B243" s="584" t="s">
        <v>728</v>
      </c>
      <c r="C243" s="583" t="s">
        <v>1076</v>
      </c>
      <c r="D243" s="819">
        <v>350</v>
      </c>
    </row>
    <row r="244" spans="1:4">
      <c r="A244" s="359">
        <v>243</v>
      </c>
      <c r="B244" s="584" t="s">
        <v>831</v>
      </c>
      <c r="C244" s="583" t="s">
        <v>1082</v>
      </c>
      <c r="D244" s="819">
        <v>350</v>
      </c>
    </row>
    <row r="245" spans="1:4">
      <c r="A245" s="359">
        <v>244</v>
      </c>
      <c r="B245" s="584" t="s">
        <v>922</v>
      </c>
      <c r="C245" s="583" t="s">
        <v>1072</v>
      </c>
      <c r="D245" s="819">
        <v>345</v>
      </c>
    </row>
    <row r="246" spans="1:4">
      <c r="A246" s="359">
        <v>245</v>
      </c>
      <c r="B246" s="173" t="s">
        <v>1033</v>
      </c>
      <c r="C246" s="583" t="s">
        <v>1074</v>
      </c>
      <c r="D246" s="819">
        <v>340</v>
      </c>
    </row>
    <row r="247" spans="1:4">
      <c r="A247" s="359">
        <v>246</v>
      </c>
      <c r="B247" s="584" t="s">
        <v>631</v>
      </c>
      <c r="C247" s="583" t="s">
        <v>1076</v>
      </c>
      <c r="D247" s="819">
        <v>340</v>
      </c>
    </row>
    <row r="248" spans="1:4">
      <c r="A248" s="359">
        <v>247</v>
      </c>
      <c r="B248" s="379" t="s">
        <v>974</v>
      </c>
      <c r="C248" s="583" t="s">
        <v>1076</v>
      </c>
      <c r="D248" s="819">
        <v>340</v>
      </c>
    </row>
    <row r="249" spans="1:4">
      <c r="A249" s="359">
        <v>248</v>
      </c>
      <c r="B249" s="584" t="s">
        <v>969</v>
      </c>
      <c r="C249" s="583" t="s">
        <v>1076</v>
      </c>
      <c r="D249" s="819">
        <v>335</v>
      </c>
    </row>
    <row r="250" spans="1:4">
      <c r="A250" s="359">
        <v>249</v>
      </c>
      <c r="B250" s="584" t="s">
        <v>917</v>
      </c>
      <c r="C250" s="583" t="s">
        <v>1082</v>
      </c>
      <c r="D250" s="819">
        <v>335</v>
      </c>
    </row>
    <row r="251" spans="1:4">
      <c r="A251" s="359">
        <v>250</v>
      </c>
      <c r="B251" s="379" t="s">
        <v>347</v>
      </c>
      <c r="C251" s="583" t="s">
        <v>1032</v>
      </c>
      <c r="D251" s="819">
        <v>330</v>
      </c>
    </row>
    <row r="252" spans="1:4">
      <c r="A252" s="359">
        <v>251</v>
      </c>
      <c r="B252" s="820" t="s">
        <v>1542</v>
      </c>
      <c r="C252" s="583" t="s">
        <v>1076</v>
      </c>
      <c r="D252" s="819">
        <v>330</v>
      </c>
    </row>
    <row r="253" spans="1:4">
      <c r="A253" s="359">
        <v>252</v>
      </c>
      <c r="B253" s="584" t="s">
        <v>941</v>
      </c>
      <c r="C253" s="583" t="s">
        <v>1076</v>
      </c>
      <c r="D253" s="819">
        <v>330</v>
      </c>
    </row>
    <row r="254" spans="1:4">
      <c r="A254" s="359">
        <v>253</v>
      </c>
      <c r="B254" s="584" t="s">
        <v>919</v>
      </c>
      <c r="C254" s="583" t="s">
        <v>1076</v>
      </c>
      <c r="D254" s="819">
        <v>330</v>
      </c>
    </row>
    <row r="255" spans="1:4">
      <c r="A255" s="359">
        <v>254</v>
      </c>
      <c r="B255" s="584" t="s">
        <v>837</v>
      </c>
      <c r="C255" s="583" t="s">
        <v>1082</v>
      </c>
      <c r="D255" s="819">
        <v>330</v>
      </c>
    </row>
    <row r="256" spans="1:4">
      <c r="A256" s="359">
        <v>255</v>
      </c>
      <c r="B256" s="173" t="s">
        <v>934</v>
      </c>
      <c r="C256" s="583" t="s">
        <v>1032</v>
      </c>
      <c r="D256" s="819">
        <v>325</v>
      </c>
    </row>
    <row r="257" spans="1:4">
      <c r="A257" s="359">
        <v>256</v>
      </c>
      <c r="B257" s="584" t="s">
        <v>689</v>
      </c>
      <c r="C257" s="583" t="s">
        <v>1076</v>
      </c>
      <c r="D257" s="819">
        <v>325</v>
      </c>
    </row>
    <row r="258" spans="1:4">
      <c r="A258" s="359">
        <v>257</v>
      </c>
      <c r="B258" s="584" t="s">
        <v>793</v>
      </c>
      <c r="C258" s="583" t="s">
        <v>1076</v>
      </c>
      <c r="D258" s="819">
        <v>325</v>
      </c>
    </row>
    <row r="259" spans="1:4">
      <c r="A259" s="359">
        <v>258</v>
      </c>
      <c r="B259" s="584" t="s">
        <v>871</v>
      </c>
      <c r="C259" s="583" t="s">
        <v>1076</v>
      </c>
      <c r="D259" s="819">
        <v>320</v>
      </c>
    </row>
    <row r="260" spans="1:4">
      <c r="A260" s="359">
        <v>259</v>
      </c>
      <c r="B260" s="584" t="s">
        <v>734</v>
      </c>
      <c r="C260" s="583" t="s">
        <v>1076</v>
      </c>
      <c r="D260" s="819">
        <v>320</v>
      </c>
    </row>
    <row r="261" spans="1:4">
      <c r="A261" s="359">
        <v>260</v>
      </c>
      <c r="B261" s="584" t="s">
        <v>725</v>
      </c>
      <c r="C261" s="583" t="s">
        <v>1076</v>
      </c>
      <c r="D261" s="819">
        <v>320</v>
      </c>
    </row>
    <row r="262" spans="1:4">
      <c r="A262" s="359">
        <v>261</v>
      </c>
      <c r="B262" s="584" t="s">
        <v>980</v>
      </c>
      <c r="C262" s="583" t="s">
        <v>1076</v>
      </c>
      <c r="D262" s="819">
        <v>315</v>
      </c>
    </row>
    <row r="263" spans="1:4">
      <c r="A263" s="359">
        <v>262</v>
      </c>
      <c r="B263" s="584" t="s">
        <v>794</v>
      </c>
      <c r="C263" s="583" t="s">
        <v>1082</v>
      </c>
      <c r="D263" s="819">
        <v>315</v>
      </c>
    </row>
    <row r="264" spans="1:4">
      <c r="A264" s="359">
        <v>263</v>
      </c>
      <c r="B264" s="584" t="s">
        <v>1536</v>
      </c>
      <c r="C264" s="583" t="s">
        <v>1082</v>
      </c>
      <c r="D264" s="819">
        <v>315</v>
      </c>
    </row>
    <row r="265" spans="1:4">
      <c r="A265" s="359">
        <v>264</v>
      </c>
      <c r="B265" s="379" t="s">
        <v>732</v>
      </c>
      <c r="C265" s="583" t="s">
        <v>1076</v>
      </c>
      <c r="D265" s="819">
        <v>310</v>
      </c>
    </row>
    <row r="266" spans="1:4">
      <c r="A266" s="359">
        <v>265</v>
      </c>
      <c r="B266" s="379" t="s">
        <v>718</v>
      </c>
      <c r="C266" s="583" t="s">
        <v>1076</v>
      </c>
      <c r="D266" s="819">
        <v>310</v>
      </c>
    </row>
    <row r="267" spans="1:4">
      <c r="A267" s="359">
        <v>266</v>
      </c>
      <c r="B267" s="584" t="s">
        <v>802</v>
      </c>
      <c r="C267" s="583" t="s">
        <v>1076</v>
      </c>
      <c r="D267" s="819">
        <v>310</v>
      </c>
    </row>
    <row r="268" spans="1:4">
      <c r="A268" s="359">
        <v>267</v>
      </c>
      <c r="B268" s="173" t="s">
        <v>910</v>
      </c>
      <c r="C268" s="583" t="s">
        <v>1076</v>
      </c>
      <c r="D268" s="819">
        <v>310</v>
      </c>
    </row>
    <row r="269" spans="1:4">
      <c r="A269" s="359">
        <v>268</v>
      </c>
      <c r="B269" s="584" t="s">
        <v>567</v>
      </c>
      <c r="C269" s="583" t="s">
        <v>1076</v>
      </c>
      <c r="D269" s="819">
        <v>310</v>
      </c>
    </row>
    <row r="270" spans="1:4">
      <c r="A270" s="359">
        <v>269</v>
      </c>
      <c r="B270" s="379" t="s">
        <v>856</v>
      </c>
      <c r="C270" s="583" t="s">
        <v>1076</v>
      </c>
      <c r="D270" s="819">
        <v>307</v>
      </c>
    </row>
    <row r="271" spans="1:4">
      <c r="A271" s="359">
        <v>270</v>
      </c>
      <c r="B271" s="584" t="s">
        <v>789</v>
      </c>
      <c r="C271" s="583" t="s">
        <v>1076</v>
      </c>
      <c r="D271" s="819">
        <v>305</v>
      </c>
    </row>
    <row r="272" spans="1:4">
      <c r="A272" s="359">
        <v>271</v>
      </c>
      <c r="B272" s="379" t="s">
        <v>827</v>
      </c>
      <c r="C272" s="583" t="s">
        <v>1076</v>
      </c>
      <c r="D272" s="819">
        <v>305</v>
      </c>
    </row>
    <row r="273" spans="1:4">
      <c r="A273" s="359">
        <v>272</v>
      </c>
      <c r="B273" s="584" t="s">
        <v>962</v>
      </c>
      <c r="C273" s="583" t="s">
        <v>1076</v>
      </c>
      <c r="D273" s="819">
        <v>305</v>
      </c>
    </row>
    <row r="274" spans="1:4">
      <c r="A274" s="359">
        <v>273</v>
      </c>
      <c r="B274" s="820" t="s">
        <v>1538</v>
      </c>
      <c r="C274" s="583" t="s">
        <v>1080</v>
      </c>
      <c r="D274" s="819">
        <v>305</v>
      </c>
    </row>
    <row r="275" spans="1:4">
      <c r="A275" s="359">
        <v>274</v>
      </c>
      <c r="B275" s="584" t="s">
        <v>609</v>
      </c>
      <c r="C275" s="583" t="s">
        <v>1060</v>
      </c>
      <c r="D275" s="819">
        <v>300</v>
      </c>
    </row>
    <row r="276" spans="1:4">
      <c r="A276" s="359">
        <v>275</v>
      </c>
      <c r="B276" s="584" t="s">
        <v>870</v>
      </c>
      <c r="C276" s="583" t="s">
        <v>1076</v>
      </c>
      <c r="D276" s="819">
        <v>300</v>
      </c>
    </row>
    <row r="277" spans="1:4">
      <c r="A277" s="359">
        <v>276</v>
      </c>
      <c r="B277" s="584" t="s">
        <v>746</v>
      </c>
      <c r="C277" s="583" t="s">
        <v>1076</v>
      </c>
      <c r="D277" s="819">
        <v>300</v>
      </c>
    </row>
    <row r="278" spans="1:4">
      <c r="A278" s="359">
        <v>277</v>
      </c>
      <c r="B278" s="584" t="s">
        <v>771</v>
      </c>
      <c r="C278" s="583" t="s">
        <v>1076</v>
      </c>
      <c r="D278" s="819">
        <v>300</v>
      </c>
    </row>
    <row r="279" spans="1:4">
      <c r="A279" s="359">
        <v>278</v>
      </c>
      <c r="B279" s="584" t="s">
        <v>869</v>
      </c>
      <c r="C279" s="583" t="s">
        <v>1076</v>
      </c>
      <c r="D279" s="819">
        <v>300</v>
      </c>
    </row>
    <row r="280" spans="1:4">
      <c r="A280" s="359">
        <v>279</v>
      </c>
      <c r="B280" s="584" t="s">
        <v>891</v>
      </c>
      <c r="C280" s="583" t="s">
        <v>1076</v>
      </c>
      <c r="D280" s="819">
        <v>300</v>
      </c>
    </row>
    <row r="281" spans="1:4">
      <c r="A281" s="359">
        <v>280</v>
      </c>
      <c r="B281" s="584" t="s">
        <v>610</v>
      </c>
      <c r="C281" s="583" t="s">
        <v>1060</v>
      </c>
      <c r="D281" s="819">
        <v>295</v>
      </c>
    </row>
    <row r="282" spans="1:4">
      <c r="A282" s="359">
        <v>281</v>
      </c>
      <c r="B282" s="379" t="s">
        <v>898</v>
      </c>
      <c r="C282" s="583" t="s">
        <v>1076</v>
      </c>
      <c r="D282" s="819">
        <v>295</v>
      </c>
    </row>
    <row r="283" spans="1:4">
      <c r="A283" s="359">
        <v>282</v>
      </c>
      <c r="B283" s="584" t="s">
        <v>751</v>
      </c>
      <c r="C283" s="583" t="s">
        <v>1076</v>
      </c>
      <c r="D283" s="819">
        <v>295</v>
      </c>
    </row>
    <row r="284" spans="1:4" ht="30">
      <c r="A284" s="359">
        <v>283</v>
      </c>
      <c r="B284" s="584" t="s">
        <v>792</v>
      </c>
      <c r="C284" s="583" t="s">
        <v>1076</v>
      </c>
      <c r="D284" s="819">
        <v>295</v>
      </c>
    </row>
    <row r="285" spans="1:4">
      <c r="A285" s="359">
        <v>284</v>
      </c>
      <c r="B285" s="584" t="s">
        <v>883</v>
      </c>
      <c r="C285" s="583" t="s">
        <v>1076</v>
      </c>
      <c r="D285" s="819">
        <v>295</v>
      </c>
    </row>
    <row r="286" spans="1:4">
      <c r="A286" s="359">
        <v>285</v>
      </c>
      <c r="B286" s="584" t="s">
        <v>943</v>
      </c>
      <c r="C286" s="583" t="s">
        <v>1072</v>
      </c>
      <c r="D286" s="819">
        <v>290</v>
      </c>
    </row>
    <row r="287" spans="1:4">
      <c r="A287" s="359">
        <v>286</v>
      </c>
      <c r="B287" s="584" t="s">
        <v>841</v>
      </c>
      <c r="C287" s="583" t="s">
        <v>1076</v>
      </c>
      <c r="D287" s="819">
        <v>290</v>
      </c>
    </row>
    <row r="288" spans="1:4">
      <c r="A288" s="359">
        <v>287</v>
      </c>
      <c r="B288" s="584" t="s">
        <v>811</v>
      </c>
      <c r="C288" s="583" t="s">
        <v>1076</v>
      </c>
      <c r="D288" s="819">
        <v>290</v>
      </c>
    </row>
    <row r="289" spans="1:4">
      <c r="A289" s="359">
        <v>288</v>
      </c>
      <c r="B289" s="584" t="s">
        <v>612</v>
      </c>
      <c r="C289" s="583" t="s">
        <v>1073</v>
      </c>
      <c r="D289" s="819">
        <v>285</v>
      </c>
    </row>
    <row r="290" spans="1:4">
      <c r="A290" s="359">
        <v>289</v>
      </c>
      <c r="B290" s="584" t="s">
        <v>865</v>
      </c>
      <c r="C290" s="583" t="s">
        <v>1076</v>
      </c>
      <c r="D290" s="819">
        <v>285</v>
      </c>
    </row>
    <row r="291" spans="1:4">
      <c r="A291" s="359">
        <v>290</v>
      </c>
      <c r="B291" s="379" t="s">
        <v>887</v>
      </c>
      <c r="C291" s="583" t="s">
        <v>1076</v>
      </c>
      <c r="D291" s="819">
        <v>285</v>
      </c>
    </row>
    <row r="292" spans="1:4">
      <c r="A292" s="359">
        <v>291</v>
      </c>
      <c r="B292" s="584" t="s">
        <v>540</v>
      </c>
      <c r="C292" s="583" t="s">
        <v>1076</v>
      </c>
      <c r="D292" s="819">
        <v>285</v>
      </c>
    </row>
    <row r="293" spans="1:4">
      <c r="A293" s="359">
        <v>292</v>
      </c>
      <c r="B293" s="584" t="s">
        <v>685</v>
      </c>
      <c r="C293" s="583" t="s">
        <v>1076</v>
      </c>
      <c r="D293" s="819">
        <v>285</v>
      </c>
    </row>
    <row r="294" spans="1:4">
      <c r="A294" s="359">
        <v>293</v>
      </c>
      <c r="B294" s="584" t="s">
        <v>745</v>
      </c>
      <c r="C294" s="583" t="s">
        <v>1076</v>
      </c>
      <c r="D294" s="819">
        <v>285</v>
      </c>
    </row>
    <row r="295" spans="1:4">
      <c r="A295" s="359">
        <v>294</v>
      </c>
      <c r="B295" s="584" t="s">
        <v>926</v>
      </c>
      <c r="C295" s="583" t="s">
        <v>1076</v>
      </c>
      <c r="D295" s="819">
        <v>285</v>
      </c>
    </row>
    <row r="296" spans="1:4">
      <c r="A296" s="359">
        <v>295</v>
      </c>
      <c r="B296" s="379" t="s">
        <v>868</v>
      </c>
      <c r="C296" s="583" t="s">
        <v>1076</v>
      </c>
      <c r="D296" s="819">
        <v>285</v>
      </c>
    </row>
    <row r="297" spans="1:4">
      <c r="A297" s="359">
        <v>296</v>
      </c>
      <c r="B297" s="584" t="s">
        <v>924</v>
      </c>
      <c r="C297" s="583" t="s">
        <v>1076</v>
      </c>
      <c r="D297" s="819">
        <v>285</v>
      </c>
    </row>
    <row r="298" spans="1:4">
      <c r="A298" s="359">
        <v>297</v>
      </c>
      <c r="B298" s="379" t="s">
        <v>770</v>
      </c>
      <c r="C298" s="583" t="s">
        <v>1076</v>
      </c>
      <c r="D298" s="819">
        <v>280</v>
      </c>
    </row>
    <row r="299" spans="1:4">
      <c r="A299" s="359">
        <v>298</v>
      </c>
      <c r="B299" s="379" t="s">
        <v>335</v>
      </c>
      <c r="C299" s="583" t="s">
        <v>1076</v>
      </c>
      <c r="D299" s="819">
        <v>280</v>
      </c>
    </row>
    <row r="300" spans="1:4">
      <c r="A300" s="359">
        <v>299</v>
      </c>
      <c r="B300" s="379" t="s">
        <v>701</v>
      </c>
      <c r="C300" s="583" t="s">
        <v>1076</v>
      </c>
      <c r="D300" s="819">
        <v>280</v>
      </c>
    </row>
    <row r="301" spans="1:4">
      <c r="A301" s="359">
        <v>300</v>
      </c>
      <c r="B301" s="584" t="s">
        <v>966</v>
      </c>
      <c r="C301" s="583" t="s">
        <v>1076</v>
      </c>
      <c r="D301" s="819">
        <v>280</v>
      </c>
    </row>
    <row r="302" spans="1:4">
      <c r="A302" s="359">
        <v>301</v>
      </c>
      <c r="B302" s="584" t="s">
        <v>959</v>
      </c>
      <c r="C302" s="583" t="s">
        <v>1076</v>
      </c>
      <c r="D302" s="819">
        <v>275</v>
      </c>
    </row>
    <row r="303" spans="1:4">
      <c r="A303" s="359">
        <v>302</v>
      </c>
      <c r="B303" s="379" t="s">
        <v>881</v>
      </c>
      <c r="C303" s="583" t="s">
        <v>1076</v>
      </c>
      <c r="D303" s="819">
        <v>275</v>
      </c>
    </row>
    <row r="304" spans="1:4">
      <c r="A304" s="359">
        <v>303</v>
      </c>
      <c r="B304" s="590" t="s">
        <v>724</v>
      </c>
      <c r="C304" s="583" t="s">
        <v>1076</v>
      </c>
      <c r="D304" s="819">
        <v>275</v>
      </c>
    </row>
    <row r="305" spans="1:4">
      <c r="A305" s="359">
        <v>304</v>
      </c>
      <c r="B305" s="173" t="s">
        <v>808</v>
      </c>
      <c r="C305" s="583" t="s">
        <v>1076</v>
      </c>
      <c r="D305" s="819">
        <v>275</v>
      </c>
    </row>
    <row r="306" spans="1:4">
      <c r="A306" s="359">
        <v>305</v>
      </c>
      <c r="B306" s="173" t="s">
        <v>744</v>
      </c>
      <c r="C306" s="583" t="s">
        <v>1076</v>
      </c>
      <c r="D306" s="819">
        <v>275</v>
      </c>
    </row>
    <row r="307" spans="1:4">
      <c r="A307" s="359">
        <v>306</v>
      </c>
      <c r="B307" s="379" t="s">
        <v>812</v>
      </c>
      <c r="C307" s="583" t="s">
        <v>1076</v>
      </c>
      <c r="D307" s="819">
        <v>275</v>
      </c>
    </row>
    <row r="308" spans="1:4" ht="30">
      <c r="A308" s="359">
        <v>307</v>
      </c>
      <c r="B308" s="584" t="s">
        <v>768</v>
      </c>
      <c r="C308" s="583" t="s">
        <v>1076</v>
      </c>
      <c r="D308" s="819">
        <v>275</v>
      </c>
    </row>
    <row r="309" spans="1:4">
      <c r="A309" s="359">
        <v>308</v>
      </c>
      <c r="B309" s="584" t="s">
        <v>736</v>
      </c>
      <c r="C309" s="583" t="s">
        <v>1076</v>
      </c>
      <c r="D309" s="819">
        <v>270</v>
      </c>
    </row>
    <row r="310" spans="1:4">
      <c r="A310" s="359">
        <v>309</v>
      </c>
      <c r="B310" s="584" t="s">
        <v>951</v>
      </c>
      <c r="C310" s="583" t="s">
        <v>1076</v>
      </c>
      <c r="D310" s="819">
        <v>270</v>
      </c>
    </row>
    <row r="311" spans="1:4">
      <c r="A311" s="359">
        <v>310</v>
      </c>
      <c r="B311" s="379" t="s">
        <v>692</v>
      </c>
      <c r="C311" s="583" t="s">
        <v>1076</v>
      </c>
      <c r="D311" s="819">
        <v>270</v>
      </c>
    </row>
    <row r="312" spans="1:4">
      <c r="A312" s="359">
        <v>311</v>
      </c>
      <c r="B312" s="584" t="s">
        <v>1079</v>
      </c>
      <c r="C312" s="583" t="s">
        <v>1076</v>
      </c>
      <c r="D312" s="819">
        <v>270</v>
      </c>
    </row>
    <row r="313" spans="1:4">
      <c r="A313" s="359">
        <v>312</v>
      </c>
      <c r="B313" s="584" t="s">
        <v>821</v>
      </c>
      <c r="C313" s="583" t="s">
        <v>1076</v>
      </c>
      <c r="D313" s="819">
        <v>270</v>
      </c>
    </row>
    <row r="314" spans="1:4">
      <c r="A314" s="359">
        <v>313</v>
      </c>
      <c r="B314" s="584" t="s">
        <v>781</v>
      </c>
      <c r="C314" s="583" t="s">
        <v>1076</v>
      </c>
      <c r="D314" s="819">
        <v>265</v>
      </c>
    </row>
    <row r="315" spans="1:4">
      <c r="A315" s="359">
        <v>314</v>
      </c>
      <c r="B315" s="584" t="s">
        <v>797</v>
      </c>
      <c r="C315" s="583" t="s">
        <v>1076</v>
      </c>
      <c r="D315" s="819">
        <v>265</v>
      </c>
    </row>
    <row r="316" spans="1:4">
      <c r="A316" s="359">
        <v>315</v>
      </c>
      <c r="B316" s="379" t="s">
        <v>1203</v>
      </c>
      <c r="C316" s="583" t="s">
        <v>1076</v>
      </c>
      <c r="D316" s="819">
        <v>265</v>
      </c>
    </row>
    <row r="317" spans="1:4">
      <c r="A317" s="359">
        <v>316</v>
      </c>
      <c r="B317" s="584" t="s">
        <v>721</v>
      </c>
      <c r="C317" s="583" t="s">
        <v>1076</v>
      </c>
      <c r="D317" s="819">
        <v>265</v>
      </c>
    </row>
    <row r="318" spans="1:4">
      <c r="A318" s="359">
        <v>317</v>
      </c>
      <c r="B318" s="820" t="s">
        <v>804</v>
      </c>
      <c r="C318" s="583" t="s">
        <v>1076</v>
      </c>
      <c r="D318" s="819">
        <v>265</v>
      </c>
    </row>
    <row r="319" spans="1:4">
      <c r="A319" s="359">
        <v>318</v>
      </c>
      <c r="B319" s="379" t="s">
        <v>817</v>
      </c>
      <c r="C319" s="583" t="s">
        <v>1076</v>
      </c>
      <c r="D319" s="819">
        <v>260</v>
      </c>
    </row>
    <row r="320" spans="1:4">
      <c r="A320" s="359">
        <v>319</v>
      </c>
      <c r="B320" s="584" t="s">
        <v>936</v>
      </c>
      <c r="C320" s="583" t="s">
        <v>1076</v>
      </c>
      <c r="D320" s="819">
        <v>260</v>
      </c>
    </row>
    <row r="321" spans="1:4">
      <c r="A321" s="359">
        <v>320</v>
      </c>
      <c r="B321" s="379" t="s">
        <v>702</v>
      </c>
      <c r="C321" s="583" t="s">
        <v>1076</v>
      </c>
      <c r="D321" s="819">
        <v>260</v>
      </c>
    </row>
    <row r="322" spans="1:4">
      <c r="A322" s="359">
        <v>321</v>
      </c>
      <c r="B322" s="584" t="s">
        <v>720</v>
      </c>
      <c r="C322" s="583" t="s">
        <v>1076</v>
      </c>
      <c r="D322" s="819">
        <v>260</v>
      </c>
    </row>
    <row r="323" spans="1:4">
      <c r="A323" s="359">
        <v>322</v>
      </c>
      <c r="B323" s="584" t="s">
        <v>1139</v>
      </c>
      <c r="C323" s="583" t="s">
        <v>1080</v>
      </c>
      <c r="D323" s="819">
        <v>260</v>
      </c>
    </row>
    <row r="324" spans="1:4">
      <c r="A324" s="359">
        <v>323</v>
      </c>
      <c r="B324" s="584" t="s">
        <v>727</v>
      </c>
      <c r="C324" s="583" t="s">
        <v>1076</v>
      </c>
      <c r="D324" s="819">
        <v>255</v>
      </c>
    </row>
    <row r="325" spans="1:4">
      <c r="A325" s="359">
        <v>324</v>
      </c>
      <c r="B325" s="584" t="s">
        <v>833</v>
      </c>
      <c r="C325" s="583" t="s">
        <v>1076</v>
      </c>
      <c r="D325" s="819">
        <v>255</v>
      </c>
    </row>
    <row r="326" spans="1:4">
      <c r="A326" s="359">
        <v>325</v>
      </c>
      <c r="B326" s="379" t="s">
        <v>824</v>
      </c>
      <c r="C326" s="583" t="s">
        <v>1076</v>
      </c>
      <c r="D326" s="819">
        <v>255</v>
      </c>
    </row>
    <row r="327" spans="1:4">
      <c r="A327" s="359">
        <v>326</v>
      </c>
      <c r="B327" s="821" t="s">
        <v>913</v>
      </c>
      <c r="C327" s="583" t="s">
        <v>1072</v>
      </c>
      <c r="D327" s="819">
        <v>250</v>
      </c>
    </row>
    <row r="328" spans="1:4">
      <c r="A328" s="359">
        <v>327</v>
      </c>
      <c r="B328" s="584" t="s">
        <v>390</v>
      </c>
      <c r="C328" s="583" t="s">
        <v>1076</v>
      </c>
      <c r="D328" s="819">
        <v>250</v>
      </c>
    </row>
    <row r="329" spans="1:4">
      <c r="A329" s="359">
        <v>328</v>
      </c>
      <c r="B329" s="584" t="s">
        <v>991</v>
      </c>
      <c r="C329" s="583" t="s">
        <v>1076</v>
      </c>
      <c r="D329" s="819">
        <v>250</v>
      </c>
    </row>
    <row r="330" spans="1:4">
      <c r="A330" s="359">
        <v>329</v>
      </c>
      <c r="B330" s="14" t="s">
        <v>800</v>
      </c>
      <c r="C330" s="583" t="s">
        <v>1076</v>
      </c>
      <c r="D330" s="819">
        <v>250</v>
      </c>
    </row>
    <row r="331" spans="1:4">
      <c r="A331" s="359">
        <v>330</v>
      </c>
      <c r="B331" s="584" t="s">
        <v>391</v>
      </c>
      <c r="C331" s="583" t="s">
        <v>1076</v>
      </c>
      <c r="D331" s="819">
        <v>250</v>
      </c>
    </row>
    <row r="332" spans="1:4">
      <c r="A332" s="359">
        <v>331</v>
      </c>
      <c r="B332" s="173" t="s">
        <v>1069</v>
      </c>
      <c r="C332" s="583" t="s">
        <v>1067</v>
      </c>
      <c r="D332" s="819">
        <v>245</v>
      </c>
    </row>
    <row r="333" spans="1:4">
      <c r="A333" s="359">
        <v>332</v>
      </c>
      <c r="B333" s="584" t="s">
        <v>950</v>
      </c>
      <c r="C333" s="583" t="s">
        <v>1076</v>
      </c>
      <c r="D333" s="819">
        <v>245</v>
      </c>
    </row>
    <row r="334" spans="1:4">
      <c r="A334" s="359">
        <v>333</v>
      </c>
      <c r="B334" s="584" t="s">
        <v>782</v>
      </c>
      <c r="C334" s="583" t="s">
        <v>1076</v>
      </c>
      <c r="D334" s="819">
        <v>245</v>
      </c>
    </row>
    <row r="335" spans="1:4">
      <c r="A335" s="359">
        <v>334</v>
      </c>
      <c r="B335" s="379" t="s">
        <v>965</v>
      </c>
      <c r="C335" s="583" t="s">
        <v>1076</v>
      </c>
      <c r="D335" s="819">
        <v>245</v>
      </c>
    </row>
    <row r="336" spans="1:4">
      <c r="A336" s="359">
        <v>335</v>
      </c>
      <c r="B336" s="584" t="s">
        <v>616</v>
      </c>
      <c r="C336" s="583" t="s">
        <v>1060</v>
      </c>
      <c r="D336" s="819">
        <v>240</v>
      </c>
    </row>
    <row r="337" spans="1:4">
      <c r="A337" s="359">
        <v>336</v>
      </c>
      <c r="B337" s="584" t="s">
        <v>949</v>
      </c>
      <c r="C337" s="583" t="s">
        <v>1076</v>
      </c>
      <c r="D337" s="819">
        <v>240</v>
      </c>
    </row>
    <row r="338" spans="1:4">
      <c r="A338" s="359">
        <v>337</v>
      </c>
      <c r="B338" s="584" t="s">
        <v>967</v>
      </c>
      <c r="C338" s="583" t="s">
        <v>1081</v>
      </c>
      <c r="D338" s="819">
        <v>240</v>
      </c>
    </row>
    <row r="339" spans="1:4">
      <c r="A339" s="359">
        <v>338</v>
      </c>
      <c r="B339" s="178" t="s">
        <v>978</v>
      </c>
      <c r="C339" s="583" t="s">
        <v>1067</v>
      </c>
      <c r="D339" s="819">
        <v>235</v>
      </c>
    </row>
    <row r="340" spans="1:4">
      <c r="A340" s="359">
        <v>339</v>
      </c>
      <c r="B340" s="584" t="s">
        <v>617</v>
      </c>
      <c r="C340" s="583" t="s">
        <v>1060</v>
      </c>
      <c r="D340" s="819">
        <v>235</v>
      </c>
    </row>
    <row r="341" spans="1:4">
      <c r="A341" s="359">
        <v>340</v>
      </c>
      <c r="B341" s="584" t="s">
        <v>853</v>
      </c>
      <c r="C341" s="583" t="s">
        <v>1076</v>
      </c>
      <c r="D341" s="819">
        <v>235</v>
      </c>
    </row>
    <row r="342" spans="1:4">
      <c r="A342" s="359">
        <v>341</v>
      </c>
      <c r="B342" s="173" t="s">
        <v>577</v>
      </c>
      <c r="C342" s="583" t="s">
        <v>1074</v>
      </c>
      <c r="D342" s="819">
        <v>230</v>
      </c>
    </row>
    <row r="343" spans="1:4">
      <c r="A343" s="359">
        <v>342</v>
      </c>
      <c r="B343" s="584" t="s">
        <v>758</v>
      </c>
      <c r="C343" s="583" t="s">
        <v>1076</v>
      </c>
      <c r="D343" s="819">
        <v>230</v>
      </c>
    </row>
    <row r="344" spans="1:4">
      <c r="A344" s="359">
        <v>343</v>
      </c>
      <c r="B344" s="584" t="s">
        <v>760</v>
      </c>
      <c r="C344" s="583" t="s">
        <v>1076</v>
      </c>
      <c r="D344" s="819">
        <v>230</v>
      </c>
    </row>
    <row r="345" spans="1:4">
      <c r="A345" s="359">
        <v>344</v>
      </c>
      <c r="B345" s="584" t="s">
        <v>977</v>
      </c>
      <c r="C345" s="583" t="s">
        <v>1076</v>
      </c>
      <c r="D345" s="819">
        <v>230</v>
      </c>
    </row>
    <row r="346" spans="1:4">
      <c r="A346" s="359">
        <v>345</v>
      </c>
      <c r="B346" s="584" t="s">
        <v>970</v>
      </c>
      <c r="C346" s="583" t="s">
        <v>1076</v>
      </c>
      <c r="D346" s="819">
        <v>230</v>
      </c>
    </row>
    <row r="347" spans="1:4">
      <c r="A347" s="359">
        <v>346</v>
      </c>
      <c r="B347" s="584" t="s">
        <v>613</v>
      </c>
      <c r="C347" s="583" t="s">
        <v>1067</v>
      </c>
      <c r="D347" s="819">
        <v>225</v>
      </c>
    </row>
    <row r="348" spans="1:4">
      <c r="A348" s="359">
        <v>347</v>
      </c>
      <c r="B348" s="584" t="s">
        <v>592</v>
      </c>
      <c r="C348" s="583" t="s">
        <v>1073</v>
      </c>
      <c r="D348" s="819">
        <v>225</v>
      </c>
    </row>
    <row r="349" spans="1:4">
      <c r="A349" s="359">
        <v>348</v>
      </c>
      <c r="B349" s="379" t="s">
        <v>240</v>
      </c>
      <c r="C349" s="583" t="s">
        <v>1032</v>
      </c>
      <c r="D349" s="819">
        <v>225</v>
      </c>
    </row>
    <row r="350" spans="1:4">
      <c r="A350" s="359">
        <v>349</v>
      </c>
      <c r="B350" s="584" t="s">
        <v>864</v>
      </c>
      <c r="C350" s="583" t="s">
        <v>1076</v>
      </c>
      <c r="D350" s="819">
        <v>225</v>
      </c>
    </row>
    <row r="351" spans="1:4">
      <c r="A351" s="359">
        <v>350</v>
      </c>
      <c r="B351" s="584" t="s">
        <v>867</v>
      </c>
      <c r="C351" s="583" t="s">
        <v>1076</v>
      </c>
      <c r="D351" s="819">
        <v>225</v>
      </c>
    </row>
    <row r="352" spans="1:4">
      <c r="A352" s="359">
        <v>351</v>
      </c>
      <c r="B352" s="584" t="s">
        <v>931</v>
      </c>
      <c r="C352" s="583" t="s">
        <v>1076</v>
      </c>
      <c r="D352" s="819">
        <v>225</v>
      </c>
    </row>
    <row r="353" spans="1:4">
      <c r="A353" s="359">
        <v>352</v>
      </c>
      <c r="B353" s="379" t="s">
        <v>989</v>
      </c>
      <c r="C353" s="583" t="s">
        <v>1076</v>
      </c>
      <c r="D353" s="819">
        <v>225</v>
      </c>
    </row>
    <row r="354" spans="1:4">
      <c r="A354" s="359">
        <v>353</v>
      </c>
      <c r="B354" s="821" t="s">
        <v>700</v>
      </c>
      <c r="C354" s="583" t="s">
        <v>1073</v>
      </c>
      <c r="D354" s="819">
        <v>220</v>
      </c>
    </row>
    <row r="355" spans="1:4">
      <c r="A355" s="359">
        <v>354</v>
      </c>
      <c r="B355" s="584" t="s">
        <v>859</v>
      </c>
      <c r="C355" s="583" t="s">
        <v>1076</v>
      </c>
      <c r="D355" s="819">
        <v>220</v>
      </c>
    </row>
    <row r="356" spans="1:4">
      <c r="A356" s="359">
        <v>355</v>
      </c>
      <c r="B356" s="821" t="s">
        <v>976</v>
      </c>
      <c r="C356" s="583" t="s">
        <v>1076</v>
      </c>
      <c r="D356" s="819">
        <v>220</v>
      </c>
    </row>
    <row r="357" spans="1:4">
      <c r="A357" s="359">
        <v>356</v>
      </c>
      <c r="B357" s="584" t="s">
        <v>1541</v>
      </c>
      <c r="C357" s="583" t="s">
        <v>1076</v>
      </c>
      <c r="D357" s="819">
        <v>220</v>
      </c>
    </row>
    <row r="358" spans="1:4">
      <c r="A358" s="359">
        <v>357</v>
      </c>
      <c r="B358" s="584" t="s">
        <v>788</v>
      </c>
      <c r="C358" s="583" t="s">
        <v>1076</v>
      </c>
      <c r="D358" s="819">
        <v>220</v>
      </c>
    </row>
    <row r="359" spans="1:4">
      <c r="A359" s="359">
        <v>358</v>
      </c>
      <c r="B359" s="584" t="s">
        <v>675</v>
      </c>
      <c r="C359" s="583" t="s">
        <v>1073</v>
      </c>
      <c r="D359" s="819">
        <v>215</v>
      </c>
    </row>
    <row r="360" spans="1:4">
      <c r="A360" s="359">
        <v>359</v>
      </c>
      <c r="B360" s="584" t="s">
        <v>963</v>
      </c>
      <c r="C360" s="583" t="s">
        <v>1073</v>
      </c>
      <c r="D360" s="819">
        <v>215</v>
      </c>
    </row>
    <row r="361" spans="1:4">
      <c r="A361" s="359">
        <v>360</v>
      </c>
      <c r="B361" s="584" t="s">
        <v>1543</v>
      </c>
      <c r="C361" s="583" t="s">
        <v>1076</v>
      </c>
      <c r="D361" s="819">
        <v>215</v>
      </c>
    </row>
    <row r="362" spans="1:4">
      <c r="A362" s="359">
        <v>361</v>
      </c>
      <c r="B362" s="584" t="s">
        <v>799</v>
      </c>
      <c r="C362" s="583" t="s">
        <v>1076</v>
      </c>
      <c r="D362" s="819">
        <v>215</v>
      </c>
    </row>
    <row r="363" spans="1:4">
      <c r="A363" s="359">
        <v>362</v>
      </c>
      <c r="B363" s="584" t="s">
        <v>687</v>
      </c>
      <c r="C363" s="583" t="s">
        <v>1076</v>
      </c>
      <c r="D363" s="819">
        <v>215</v>
      </c>
    </row>
    <row r="364" spans="1:4">
      <c r="A364" s="359">
        <v>363</v>
      </c>
      <c r="B364" s="584" t="s">
        <v>402</v>
      </c>
      <c r="C364" s="583" t="s">
        <v>1076</v>
      </c>
      <c r="D364" s="819">
        <v>215</v>
      </c>
    </row>
    <row r="365" spans="1:4">
      <c r="A365" s="359">
        <v>364</v>
      </c>
      <c r="B365" s="379" t="s">
        <v>722</v>
      </c>
      <c r="C365" s="583" t="s">
        <v>1076</v>
      </c>
      <c r="D365" s="819">
        <v>215</v>
      </c>
    </row>
    <row r="366" spans="1:4">
      <c r="A366" s="359">
        <v>365</v>
      </c>
      <c r="B366" s="584" t="s">
        <v>628</v>
      </c>
      <c r="C366" s="583" t="s">
        <v>1060</v>
      </c>
      <c r="D366" s="819">
        <v>210</v>
      </c>
    </row>
    <row r="367" spans="1:4">
      <c r="A367" s="359">
        <v>366</v>
      </c>
      <c r="B367" s="584" t="s">
        <v>844</v>
      </c>
      <c r="C367" s="583" t="s">
        <v>1060</v>
      </c>
      <c r="D367" s="819">
        <v>210</v>
      </c>
    </row>
    <row r="368" spans="1:4">
      <c r="A368" s="359">
        <v>367</v>
      </c>
      <c r="B368" s="584" t="s">
        <v>635</v>
      </c>
      <c r="C368" s="583" t="s">
        <v>1073</v>
      </c>
      <c r="D368" s="819">
        <v>210</v>
      </c>
    </row>
    <row r="369" spans="1:4">
      <c r="A369" s="359">
        <v>368</v>
      </c>
      <c r="B369" s="584" t="s">
        <v>930</v>
      </c>
      <c r="C369" s="583" t="s">
        <v>1073</v>
      </c>
      <c r="D369" s="819">
        <v>210</v>
      </c>
    </row>
    <row r="370" spans="1:4">
      <c r="A370" s="359">
        <v>369</v>
      </c>
      <c r="B370" s="584" t="s">
        <v>878</v>
      </c>
      <c r="C370" s="583" t="s">
        <v>1073</v>
      </c>
      <c r="D370" s="819">
        <v>210</v>
      </c>
    </row>
    <row r="371" spans="1:4">
      <c r="A371" s="359">
        <v>370</v>
      </c>
      <c r="B371" s="584" t="s">
        <v>679</v>
      </c>
      <c r="C371" s="583" t="s">
        <v>1076</v>
      </c>
      <c r="D371" s="819">
        <v>210</v>
      </c>
    </row>
    <row r="372" spans="1:4">
      <c r="A372" s="359">
        <v>371</v>
      </c>
      <c r="B372" s="594" t="s">
        <v>684</v>
      </c>
      <c r="C372" s="583" t="s">
        <v>1076</v>
      </c>
      <c r="D372" s="819">
        <v>210</v>
      </c>
    </row>
    <row r="373" spans="1:4">
      <c r="A373" s="359">
        <v>372</v>
      </c>
      <c r="B373" s="584" t="s">
        <v>975</v>
      </c>
      <c r="C373" s="583" t="s">
        <v>1076</v>
      </c>
      <c r="D373" s="819">
        <v>210</v>
      </c>
    </row>
    <row r="374" spans="1:4">
      <c r="A374" s="359">
        <v>373</v>
      </c>
      <c r="B374" s="584" t="s">
        <v>906</v>
      </c>
      <c r="C374" s="583" t="s">
        <v>1076</v>
      </c>
      <c r="D374" s="819">
        <v>210</v>
      </c>
    </row>
    <row r="375" spans="1:4">
      <c r="A375" s="359">
        <v>374</v>
      </c>
      <c r="B375" s="584" t="s">
        <v>845</v>
      </c>
      <c r="C375" s="583" t="s">
        <v>1076</v>
      </c>
      <c r="D375" s="819">
        <v>205</v>
      </c>
    </row>
    <row r="376" spans="1:4">
      <c r="A376" s="359">
        <v>375</v>
      </c>
      <c r="B376" s="379" t="s">
        <v>903</v>
      </c>
      <c r="C376" s="583" t="s">
        <v>1076</v>
      </c>
      <c r="D376" s="819">
        <v>205</v>
      </c>
    </row>
    <row r="377" spans="1:4">
      <c r="A377" s="359">
        <v>376</v>
      </c>
      <c r="B377" s="584" t="s">
        <v>866</v>
      </c>
      <c r="C377" s="583" t="s">
        <v>1076</v>
      </c>
      <c r="D377" s="819">
        <v>205</v>
      </c>
    </row>
    <row r="378" spans="1:4">
      <c r="A378" s="359">
        <v>377</v>
      </c>
      <c r="B378" s="379" t="s">
        <v>905</v>
      </c>
      <c r="C378" s="583" t="s">
        <v>1076</v>
      </c>
      <c r="D378" s="819">
        <v>205</v>
      </c>
    </row>
    <row r="379" spans="1:4">
      <c r="A379" s="359">
        <v>378</v>
      </c>
      <c r="B379" s="584" t="s">
        <v>944</v>
      </c>
      <c r="C379" s="583" t="s">
        <v>1076</v>
      </c>
      <c r="D379" s="819">
        <v>205</v>
      </c>
    </row>
    <row r="380" spans="1:4">
      <c r="A380" s="359">
        <v>379</v>
      </c>
      <c r="B380" s="173" t="s">
        <v>876</v>
      </c>
      <c r="C380" s="583" t="s">
        <v>1076</v>
      </c>
      <c r="D380" s="819">
        <v>205</v>
      </c>
    </row>
    <row r="381" spans="1:4">
      <c r="A381" s="359">
        <v>380</v>
      </c>
      <c r="B381" s="584" t="s">
        <v>618</v>
      </c>
      <c r="C381" s="583" t="s">
        <v>1073</v>
      </c>
      <c r="D381" s="819">
        <v>200</v>
      </c>
    </row>
    <row r="382" spans="1:4">
      <c r="A382" s="359">
        <v>381</v>
      </c>
      <c r="B382" s="584" t="s">
        <v>784</v>
      </c>
      <c r="C382" s="583" t="s">
        <v>1076</v>
      </c>
      <c r="D382" s="819">
        <v>200</v>
      </c>
    </row>
    <row r="383" spans="1:4">
      <c r="A383" s="359">
        <v>382</v>
      </c>
      <c r="B383" s="584" t="s">
        <v>678</v>
      </c>
      <c r="C383" s="583" t="s">
        <v>1076</v>
      </c>
      <c r="D383" s="819">
        <v>200</v>
      </c>
    </row>
    <row r="384" spans="1:4">
      <c r="A384" s="359">
        <v>383</v>
      </c>
      <c r="B384" s="584" t="s">
        <v>681</v>
      </c>
      <c r="C384" s="583" t="s">
        <v>1076</v>
      </c>
      <c r="D384" s="819">
        <v>200</v>
      </c>
    </row>
    <row r="385" spans="1:4">
      <c r="A385" s="359">
        <v>384</v>
      </c>
      <c r="B385" s="379" t="s">
        <v>683</v>
      </c>
      <c r="C385" s="583" t="s">
        <v>1076</v>
      </c>
      <c r="D385" s="819">
        <v>200</v>
      </c>
    </row>
    <row r="386" spans="1:4">
      <c r="A386" s="359">
        <v>385</v>
      </c>
      <c r="B386" s="584" t="s">
        <v>1540</v>
      </c>
      <c r="C386" s="583" t="s">
        <v>1076</v>
      </c>
      <c r="D386" s="819">
        <v>200</v>
      </c>
    </row>
    <row r="387" spans="1:4">
      <c r="A387" s="359">
        <v>386</v>
      </c>
      <c r="B387" s="584" t="s">
        <v>775</v>
      </c>
      <c r="C387" s="583" t="s">
        <v>1076</v>
      </c>
      <c r="D387" s="819">
        <v>200</v>
      </c>
    </row>
    <row r="388" spans="1:4">
      <c r="A388" s="359">
        <v>387</v>
      </c>
      <c r="B388" s="584" t="s">
        <v>984</v>
      </c>
      <c r="C388" s="583" t="s">
        <v>1076</v>
      </c>
      <c r="D388" s="819">
        <v>200</v>
      </c>
    </row>
    <row r="389" spans="1:4">
      <c r="A389" s="359">
        <v>388</v>
      </c>
      <c r="B389" s="379" t="s">
        <v>895</v>
      </c>
      <c r="C389" s="583" t="s">
        <v>1076</v>
      </c>
      <c r="D389" s="819">
        <v>200</v>
      </c>
    </row>
    <row r="390" spans="1:4">
      <c r="A390" s="359">
        <v>389</v>
      </c>
      <c r="B390" s="379" t="s">
        <v>961</v>
      </c>
      <c r="C390" s="583" t="s">
        <v>1076</v>
      </c>
      <c r="D390" s="819">
        <v>200</v>
      </c>
    </row>
    <row r="391" spans="1:4">
      <c r="A391" s="359">
        <v>390</v>
      </c>
      <c r="B391" s="584" t="s">
        <v>629</v>
      </c>
      <c r="C391" s="583" t="s">
        <v>1060</v>
      </c>
      <c r="D391" s="819">
        <v>195</v>
      </c>
    </row>
    <row r="392" spans="1:4">
      <c r="A392" s="359">
        <v>391</v>
      </c>
      <c r="B392" s="584" t="s">
        <v>773</v>
      </c>
      <c r="C392" s="583" t="s">
        <v>1076</v>
      </c>
      <c r="D392" s="819">
        <v>195</v>
      </c>
    </row>
    <row r="393" spans="1:4">
      <c r="A393" s="359">
        <v>392</v>
      </c>
      <c r="B393" s="379" t="s">
        <v>774</v>
      </c>
      <c r="C393" s="583" t="s">
        <v>1076</v>
      </c>
      <c r="D393" s="819">
        <v>195</v>
      </c>
    </row>
    <row r="394" spans="1:4">
      <c r="A394" s="359">
        <v>393</v>
      </c>
      <c r="B394" s="584" t="s">
        <v>365</v>
      </c>
      <c r="C394" s="583" t="s">
        <v>1076</v>
      </c>
      <c r="D394" s="819">
        <v>195</v>
      </c>
    </row>
    <row r="395" spans="1:4">
      <c r="A395" s="359">
        <v>394</v>
      </c>
      <c r="B395" s="379" t="s">
        <v>825</v>
      </c>
      <c r="C395" s="583" t="s">
        <v>1076</v>
      </c>
      <c r="D395" s="819">
        <v>195</v>
      </c>
    </row>
    <row r="396" spans="1:4">
      <c r="A396" s="359">
        <v>395</v>
      </c>
      <c r="B396" s="584" t="s">
        <v>915</v>
      </c>
      <c r="C396" s="583" t="s">
        <v>1067</v>
      </c>
      <c r="D396" s="819">
        <v>190</v>
      </c>
    </row>
    <row r="397" spans="1:4">
      <c r="A397" s="359">
        <v>396</v>
      </c>
      <c r="B397" s="584" t="s">
        <v>795</v>
      </c>
      <c r="C397" s="583" t="s">
        <v>1073</v>
      </c>
      <c r="D397" s="819">
        <v>190</v>
      </c>
    </row>
    <row r="398" spans="1:4">
      <c r="A398" s="359">
        <v>397</v>
      </c>
      <c r="B398" s="584" t="s">
        <v>890</v>
      </c>
      <c r="C398" s="583" t="s">
        <v>1076</v>
      </c>
      <c r="D398" s="819">
        <v>190</v>
      </c>
    </row>
    <row r="399" spans="1:4">
      <c r="A399" s="359">
        <v>398</v>
      </c>
      <c r="B399" s="379" t="s">
        <v>914</v>
      </c>
      <c r="C399" s="583" t="s">
        <v>1076</v>
      </c>
      <c r="D399" s="819">
        <v>190</v>
      </c>
    </row>
    <row r="400" spans="1:4">
      <c r="A400" s="359">
        <v>399</v>
      </c>
      <c r="B400" s="584" t="s">
        <v>954</v>
      </c>
      <c r="C400" s="583" t="s">
        <v>1076</v>
      </c>
      <c r="D400" s="819">
        <v>190</v>
      </c>
    </row>
    <row r="401" spans="1:4">
      <c r="A401" s="359">
        <v>400</v>
      </c>
      <c r="B401" s="584" t="s">
        <v>769</v>
      </c>
      <c r="C401" s="583" t="s">
        <v>1076</v>
      </c>
      <c r="D401" s="819">
        <v>190</v>
      </c>
    </row>
    <row r="402" spans="1:4">
      <c r="A402" s="359">
        <v>401</v>
      </c>
      <c r="B402" s="584" t="s">
        <v>693</v>
      </c>
      <c r="C402" s="583" t="s">
        <v>1076</v>
      </c>
      <c r="D402" s="819">
        <v>190</v>
      </c>
    </row>
    <row r="403" spans="1:4">
      <c r="A403" s="359">
        <v>402</v>
      </c>
      <c r="B403" s="584" t="s">
        <v>696</v>
      </c>
      <c r="C403" s="583" t="s">
        <v>1076</v>
      </c>
      <c r="D403" s="819">
        <v>190</v>
      </c>
    </row>
    <row r="404" spans="1:4">
      <c r="A404" s="359">
        <v>403</v>
      </c>
      <c r="B404" s="584" t="s">
        <v>593</v>
      </c>
      <c r="C404" s="583" t="s">
        <v>1072</v>
      </c>
      <c r="D404" s="819">
        <v>185</v>
      </c>
    </row>
    <row r="405" spans="1:4" ht="30">
      <c r="A405" s="359">
        <v>404</v>
      </c>
      <c r="B405" s="584" t="s">
        <v>829</v>
      </c>
      <c r="C405" s="583" t="s">
        <v>1073</v>
      </c>
      <c r="D405" s="819">
        <v>185</v>
      </c>
    </row>
    <row r="406" spans="1:4">
      <c r="A406" s="359">
        <v>405</v>
      </c>
      <c r="B406" s="584" t="s">
        <v>566</v>
      </c>
      <c r="C406" s="583" t="s">
        <v>1076</v>
      </c>
      <c r="D406" s="819">
        <v>185</v>
      </c>
    </row>
    <row r="407" spans="1:4">
      <c r="A407" s="359">
        <v>406</v>
      </c>
      <c r="B407" s="584" t="s">
        <v>686</v>
      </c>
      <c r="C407" s="583" t="s">
        <v>1076</v>
      </c>
      <c r="D407" s="819">
        <v>185</v>
      </c>
    </row>
    <row r="408" spans="1:4">
      <c r="A408" s="359">
        <v>407</v>
      </c>
      <c r="B408" s="584" t="s">
        <v>777</v>
      </c>
      <c r="C408" s="583" t="s">
        <v>1076</v>
      </c>
      <c r="D408" s="819">
        <v>185</v>
      </c>
    </row>
    <row r="409" spans="1:4">
      <c r="A409" s="359">
        <v>408</v>
      </c>
      <c r="B409" s="584" t="s">
        <v>860</v>
      </c>
      <c r="C409" s="583" t="s">
        <v>1076</v>
      </c>
      <c r="D409" s="819">
        <v>185</v>
      </c>
    </row>
    <row r="410" spans="1:4">
      <c r="A410" s="359">
        <v>409</v>
      </c>
      <c r="B410" s="379" t="s">
        <v>854</v>
      </c>
      <c r="C410" s="583" t="s">
        <v>1076</v>
      </c>
      <c r="D410" s="819">
        <v>185</v>
      </c>
    </row>
    <row r="411" spans="1:4">
      <c r="A411" s="359">
        <v>410</v>
      </c>
      <c r="B411" s="379" t="s">
        <v>575</v>
      </c>
      <c r="C411" s="583" t="s">
        <v>1073</v>
      </c>
      <c r="D411" s="819">
        <v>180</v>
      </c>
    </row>
    <row r="412" spans="1:4">
      <c r="A412" s="359">
        <v>411</v>
      </c>
      <c r="B412" s="584" t="s">
        <v>737</v>
      </c>
      <c r="C412" s="583" t="s">
        <v>1073</v>
      </c>
      <c r="D412" s="819">
        <v>180</v>
      </c>
    </row>
    <row r="413" spans="1:4">
      <c r="A413" s="359">
        <v>412</v>
      </c>
      <c r="B413" s="584" t="s">
        <v>846</v>
      </c>
      <c r="C413" s="583" t="s">
        <v>1032</v>
      </c>
      <c r="D413" s="819">
        <v>180</v>
      </c>
    </row>
    <row r="414" spans="1:4">
      <c r="A414" s="359">
        <v>413</v>
      </c>
      <c r="B414" s="584" t="s">
        <v>753</v>
      </c>
      <c r="C414" s="583" t="s">
        <v>1076</v>
      </c>
      <c r="D414" s="819">
        <v>180</v>
      </c>
    </row>
    <row r="415" spans="1:4">
      <c r="A415" s="359">
        <v>414</v>
      </c>
      <c r="B415" s="584" t="s">
        <v>691</v>
      </c>
      <c r="C415" s="583" t="s">
        <v>1076</v>
      </c>
      <c r="D415" s="819">
        <v>180</v>
      </c>
    </row>
    <row r="416" spans="1:4">
      <c r="A416" s="359">
        <v>415</v>
      </c>
      <c r="B416" s="584" t="s">
        <v>972</v>
      </c>
      <c r="C416" s="583" t="s">
        <v>1076</v>
      </c>
      <c r="D416" s="819">
        <v>180</v>
      </c>
    </row>
    <row r="417" spans="1:4">
      <c r="A417" s="359">
        <v>416</v>
      </c>
      <c r="B417" s="584" t="s">
        <v>752</v>
      </c>
      <c r="C417" s="583" t="s">
        <v>1073</v>
      </c>
      <c r="D417" s="819">
        <v>175</v>
      </c>
    </row>
    <row r="418" spans="1:4">
      <c r="A418" s="359">
        <v>417</v>
      </c>
      <c r="B418" s="379" t="s">
        <v>595</v>
      </c>
      <c r="C418" s="583" t="s">
        <v>1076</v>
      </c>
      <c r="D418" s="819">
        <v>175</v>
      </c>
    </row>
    <row r="419" spans="1:4">
      <c r="A419" s="359">
        <v>418</v>
      </c>
      <c r="B419" s="584" t="s">
        <v>731</v>
      </c>
      <c r="C419" s="583" t="s">
        <v>1076</v>
      </c>
      <c r="D419" s="819">
        <v>175</v>
      </c>
    </row>
    <row r="420" spans="1:4">
      <c r="A420" s="359">
        <v>419</v>
      </c>
      <c r="B420" s="584" t="s">
        <v>634</v>
      </c>
      <c r="C420" s="583" t="s">
        <v>1067</v>
      </c>
      <c r="D420" s="819">
        <v>170</v>
      </c>
    </row>
    <row r="421" spans="1:4">
      <c r="A421" s="359">
        <v>420</v>
      </c>
      <c r="B421" s="584" t="s">
        <v>1034</v>
      </c>
      <c r="C421" s="583" t="s">
        <v>1073</v>
      </c>
      <c r="D421" s="819">
        <v>170</v>
      </c>
    </row>
    <row r="422" spans="1:4">
      <c r="A422" s="359">
        <v>421</v>
      </c>
      <c r="B422" s="584" t="s">
        <v>1546</v>
      </c>
      <c r="C422" s="583" t="s">
        <v>1073</v>
      </c>
      <c r="D422" s="819">
        <v>170</v>
      </c>
    </row>
    <row r="423" spans="1:4">
      <c r="A423" s="359">
        <v>422</v>
      </c>
      <c r="B423" s="379" t="s">
        <v>1031</v>
      </c>
      <c r="C423" s="583" t="s">
        <v>1032</v>
      </c>
      <c r="D423" s="819">
        <v>170</v>
      </c>
    </row>
    <row r="424" spans="1:4">
      <c r="A424" s="359">
        <v>423</v>
      </c>
      <c r="B424" s="379" t="s">
        <v>180</v>
      </c>
      <c r="C424" s="583" t="s">
        <v>1032</v>
      </c>
      <c r="D424" s="819">
        <v>170</v>
      </c>
    </row>
    <row r="425" spans="1:4">
      <c r="A425" s="359">
        <v>424</v>
      </c>
      <c r="B425" s="584" t="s">
        <v>899</v>
      </c>
      <c r="C425" s="583" t="s">
        <v>1076</v>
      </c>
      <c r="D425" s="819">
        <v>170</v>
      </c>
    </row>
    <row r="426" spans="1:4">
      <c r="A426" s="359">
        <v>425</v>
      </c>
      <c r="B426" s="584" t="s">
        <v>688</v>
      </c>
      <c r="C426" s="583" t="s">
        <v>1076</v>
      </c>
      <c r="D426" s="819">
        <v>170</v>
      </c>
    </row>
    <row r="427" spans="1:4">
      <c r="A427" s="359">
        <v>426</v>
      </c>
      <c r="B427" s="584" t="s">
        <v>946</v>
      </c>
      <c r="C427" s="583" t="s">
        <v>1076</v>
      </c>
      <c r="D427" s="819">
        <v>170</v>
      </c>
    </row>
    <row r="428" spans="1:4">
      <c r="A428" s="359">
        <v>427</v>
      </c>
      <c r="B428" s="584" t="s">
        <v>952</v>
      </c>
      <c r="C428" s="583" t="s">
        <v>1076</v>
      </c>
      <c r="D428" s="819">
        <v>170</v>
      </c>
    </row>
    <row r="429" spans="1:4">
      <c r="A429" s="359">
        <v>428</v>
      </c>
      <c r="B429" s="584" t="s">
        <v>598</v>
      </c>
      <c r="C429" s="583" t="s">
        <v>1076</v>
      </c>
      <c r="D429" s="819">
        <v>170</v>
      </c>
    </row>
    <row r="430" spans="1:4">
      <c r="A430" s="359">
        <v>429</v>
      </c>
      <c r="B430" s="584" t="s">
        <v>676</v>
      </c>
      <c r="C430" s="583" t="s">
        <v>1073</v>
      </c>
      <c r="D430" s="819">
        <v>165</v>
      </c>
    </row>
    <row r="431" spans="1:4">
      <c r="A431" s="359">
        <v>430</v>
      </c>
      <c r="B431" s="584" t="s">
        <v>1077</v>
      </c>
      <c r="C431" s="583" t="s">
        <v>1076</v>
      </c>
      <c r="D431" s="819">
        <v>165</v>
      </c>
    </row>
    <row r="432" spans="1:4">
      <c r="A432" s="359">
        <v>431</v>
      </c>
      <c r="B432" s="379" t="s">
        <v>832</v>
      </c>
      <c r="C432" s="583" t="s">
        <v>1076</v>
      </c>
      <c r="D432" s="819">
        <v>165</v>
      </c>
    </row>
    <row r="433" spans="1:4">
      <c r="A433" s="359">
        <v>432</v>
      </c>
      <c r="B433" s="173" t="s">
        <v>822</v>
      </c>
      <c r="C433" s="583" t="s">
        <v>1076</v>
      </c>
      <c r="D433" s="819">
        <v>165</v>
      </c>
    </row>
    <row r="434" spans="1:4">
      <c r="A434" s="359">
        <v>433</v>
      </c>
      <c r="B434" s="584" t="s">
        <v>611</v>
      </c>
      <c r="C434" s="583" t="s">
        <v>1060</v>
      </c>
      <c r="D434" s="819">
        <v>160</v>
      </c>
    </row>
    <row r="435" spans="1:4">
      <c r="A435" s="359">
        <v>434</v>
      </c>
      <c r="B435" s="584" t="s">
        <v>847</v>
      </c>
      <c r="C435" s="583" t="s">
        <v>1073</v>
      </c>
      <c r="D435" s="819">
        <v>160</v>
      </c>
    </row>
    <row r="436" spans="1:4">
      <c r="A436" s="359">
        <v>435</v>
      </c>
      <c r="B436" s="584" t="s">
        <v>807</v>
      </c>
      <c r="C436" s="583" t="s">
        <v>1073</v>
      </c>
      <c r="D436" s="819">
        <v>160</v>
      </c>
    </row>
    <row r="437" spans="1:4">
      <c r="A437" s="359">
        <v>436</v>
      </c>
      <c r="B437" s="379" t="s">
        <v>574</v>
      </c>
      <c r="C437" s="583" t="s">
        <v>1032</v>
      </c>
      <c r="D437" s="819">
        <v>160</v>
      </c>
    </row>
    <row r="438" spans="1:4">
      <c r="A438" s="359">
        <v>437</v>
      </c>
      <c r="B438" s="587" t="s">
        <v>1545</v>
      </c>
      <c r="C438" s="583" t="s">
        <v>1032</v>
      </c>
      <c r="D438" s="819">
        <v>160</v>
      </c>
    </row>
    <row r="439" spans="1:4">
      <c r="A439" s="359">
        <v>438</v>
      </c>
      <c r="B439" s="584" t="s">
        <v>819</v>
      </c>
      <c r="C439" s="583" t="s">
        <v>1076</v>
      </c>
      <c r="D439" s="819">
        <v>160</v>
      </c>
    </row>
    <row r="440" spans="1:4">
      <c r="A440" s="359">
        <v>439</v>
      </c>
      <c r="B440" s="584" t="s">
        <v>1068</v>
      </c>
      <c r="C440" s="583" t="s">
        <v>1067</v>
      </c>
      <c r="D440" s="819">
        <v>0</v>
      </c>
    </row>
    <row r="441" spans="1:4">
      <c r="A441" s="359">
        <v>440</v>
      </c>
      <c r="B441" s="584" t="s">
        <v>764</v>
      </c>
      <c r="C441" s="583" t="s">
        <v>1076</v>
      </c>
      <c r="D441" s="819">
        <v>0</v>
      </c>
    </row>
    <row r="442" spans="1:4">
      <c r="A442" s="359">
        <v>441</v>
      </c>
      <c r="B442" s="379" t="s">
        <v>1202</v>
      </c>
      <c r="C442" s="583" t="s">
        <v>1076</v>
      </c>
      <c r="D442" s="819">
        <v>0</v>
      </c>
    </row>
    <row r="443" spans="1:4">
      <c r="A443" s="359">
        <v>442</v>
      </c>
      <c r="B443" s="379" t="s">
        <v>842</v>
      </c>
      <c r="C443" s="583" t="s">
        <v>1076</v>
      </c>
      <c r="D443" s="819">
        <v>0</v>
      </c>
    </row>
    <row r="444" spans="1:4">
      <c r="A444" s="359">
        <v>443</v>
      </c>
      <c r="B444" s="379" t="s">
        <v>806</v>
      </c>
      <c r="C444" s="583" t="s">
        <v>1076</v>
      </c>
      <c r="D444" s="819">
        <v>0</v>
      </c>
    </row>
    <row r="445" spans="1:4">
      <c r="A445" s="359">
        <v>444</v>
      </c>
      <c r="B445" s="584" t="s">
        <v>185</v>
      </c>
      <c r="C445" s="583" t="s">
        <v>1080</v>
      </c>
      <c r="D445" s="819">
        <v>0</v>
      </c>
    </row>
    <row r="446" spans="1:4">
      <c r="A446" s="359">
        <v>445</v>
      </c>
      <c r="B446" s="379" t="s">
        <v>643</v>
      </c>
      <c r="C446" s="583" t="s">
        <v>1081</v>
      </c>
      <c r="D446" s="819">
        <v>0</v>
      </c>
    </row>
  </sheetData>
  <autoFilter ref="A1:D1" xr:uid="{00000000-0001-0000-0800-000000000000}"/>
  <sortState xmlns:xlrd2="http://schemas.microsoft.com/office/spreadsheetml/2017/richdata2" ref="A2:D446">
    <sortCondition descending="1" ref="D1:D446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50"/>
  <sheetViews>
    <sheetView topLeftCell="A370" workbookViewId="0">
      <selection activeCell="D373" sqref="D373:D419"/>
    </sheetView>
  </sheetViews>
  <sheetFormatPr defaultRowHeight="15"/>
  <cols>
    <col min="2" max="2" width="27.5703125" customWidth="1"/>
    <col min="3" max="3" width="39" customWidth="1"/>
    <col min="4" max="5" width="14" customWidth="1"/>
    <col min="6" max="6" width="10.7109375" bestFit="1" customWidth="1"/>
    <col min="8" max="8" width="36.42578125" customWidth="1"/>
  </cols>
  <sheetData>
    <row r="1" spans="1:9" ht="60">
      <c r="A1" s="363" t="s">
        <v>3</v>
      </c>
      <c r="B1" s="363" t="s">
        <v>42</v>
      </c>
      <c r="C1" s="363" t="s">
        <v>714</v>
      </c>
      <c r="D1" s="360" t="s">
        <v>2011</v>
      </c>
      <c r="E1" s="360" t="s">
        <v>2012</v>
      </c>
      <c r="F1" s="796" t="s">
        <v>1951</v>
      </c>
      <c r="H1" s="370" t="s">
        <v>63</v>
      </c>
      <c r="I1" s="317" t="s">
        <v>1129</v>
      </c>
    </row>
    <row r="2" spans="1:9" ht="18.75">
      <c r="A2" s="359">
        <v>1</v>
      </c>
      <c r="B2" s="451" t="s">
        <v>572</v>
      </c>
      <c r="C2" s="461" t="s">
        <v>1036</v>
      </c>
      <c r="D2" s="819">
        <v>6</v>
      </c>
      <c r="E2" s="819">
        <v>380</v>
      </c>
      <c r="F2" s="793" t="str">
        <f>IF(D2&gt;=10,"DONE","")</f>
        <v/>
      </c>
      <c r="H2" s="173" t="s">
        <v>1036</v>
      </c>
      <c r="I2" s="394">
        <v>0</v>
      </c>
    </row>
    <row r="3" spans="1:9" ht="18.75">
      <c r="A3" s="359">
        <v>2</v>
      </c>
      <c r="B3" s="450" t="s">
        <v>1549</v>
      </c>
      <c r="C3" s="461" t="s">
        <v>1065</v>
      </c>
      <c r="D3" s="819">
        <v>406</v>
      </c>
      <c r="E3" s="819">
        <v>3895</v>
      </c>
      <c r="F3" s="793" t="str">
        <f>IF(D3&gt;=10,"DONE","")</f>
        <v>DONE</v>
      </c>
      <c r="H3" s="173" t="s">
        <v>1065</v>
      </c>
      <c r="I3" s="394">
        <v>1</v>
      </c>
    </row>
    <row r="4" spans="1:9" ht="18.75">
      <c r="A4" s="359">
        <v>3</v>
      </c>
      <c r="B4" s="451" t="s">
        <v>551</v>
      </c>
      <c r="C4" s="461" t="s">
        <v>1065</v>
      </c>
      <c r="D4" s="819">
        <v>120</v>
      </c>
      <c r="E4" s="819">
        <v>2245</v>
      </c>
      <c r="F4" s="793" t="str">
        <f t="shared" ref="F4:F66" si="0">IF(D4&gt;=10,"DONE","")</f>
        <v>DONE</v>
      </c>
      <c r="H4" s="173" t="s">
        <v>1066</v>
      </c>
      <c r="I4" s="394">
        <v>1</v>
      </c>
    </row>
    <row r="5" spans="1:9" ht="18.75">
      <c r="A5" s="359">
        <v>4</v>
      </c>
      <c r="B5" s="302" t="s">
        <v>1069</v>
      </c>
      <c r="C5" s="461" t="s">
        <v>1065</v>
      </c>
      <c r="D5" s="819">
        <v>10</v>
      </c>
      <c r="E5" s="819">
        <v>245</v>
      </c>
      <c r="F5" s="793" t="str">
        <f t="shared" si="0"/>
        <v>DONE</v>
      </c>
      <c r="H5" s="173" t="s">
        <v>1067</v>
      </c>
      <c r="I5" s="394">
        <v>0.6</v>
      </c>
    </row>
    <row r="6" spans="1:9" ht="18.75">
      <c r="A6" s="359">
        <v>5</v>
      </c>
      <c r="B6" s="451" t="s">
        <v>712</v>
      </c>
      <c r="C6" s="461" t="s">
        <v>1065</v>
      </c>
      <c r="D6" s="819">
        <v>154</v>
      </c>
      <c r="E6" s="819">
        <v>2510</v>
      </c>
      <c r="F6" s="793" t="str">
        <f t="shared" si="0"/>
        <v>DONE</v>
      </c>
      <c r="H6" s="173" t="s">
        <v>1070</v>
      </c>
      <c r="I6" s="394">
        <v>1</v>
      </c>
    </row>
    <row r="7" spans="1:9" ht="18.75">
      <c r="A7" s="359">
        <v>6</v>
      </c>
      <c r="B7" s="450" t="s">
        <v>184</v>
      </c>
      <c r="C7" s="461" t="s">
        <v>1066</v>
      </c>
      <c r="D7" s="819">
        <v>57</v>
      </c>
      <c r="E7" s="819">
        <v>1695</v>
      </c>
      <c r="F7" s="793" t="str">
        <f t="shared" si="0"/>
        <v>DONE</v>
      </c>
      <c r="H7" s="173" t="s">
        <v>1071</v>
      </c>
      <c r="I7" s="394">
        <v>0.75</v>
      </c>
    </row>
    <row r="8" spans="1:9" ht="18.75">
      <c r="A8" s="359">
        <v>7</v>
      </c>
      <c r="B8" s="450" t="s">
        <v>275</v>
      </c>
      <c r="C8" s="461" t="s">
        <v>1066</v>
      </c>
      <c r="D8" s="819">
        <v>127</v>
      </c>
      <c r="E8" s="819">
        <v>2845</v>
      </c>
      <c r="F8" s="793" t="str">
        <f t="shared" si="0"/>
        <v>DONE</v>
      </c>
      <c r="H8" s="173" t="s">
        <v>1060</v>
      </c>
      <c r="I8" s="394">
        <v>0.62</v>
      </c>
    </row>
    <row r="9" spans="1:9" ht="18.75">
      <c r="A9" s="359">
        <v>8</v>
      </c>
      <c r="B9" s="452" t="s">
        <v>632</v>
      </c>
      <c r="C9" s="461" t="s">
        <v>1066</v>
      </c>
      <c r="D9" s="819">
        <v>46</v>
      </c>
      <c r="E9" s="819">
        <v>1298</v>
      </c>
      <c r="F9" s="793" t="str">
        <f t="shared" si="0"/>
        <v>DONE</v>
      </c>
      <c r="H9" s="173" t="s">
        <v>1072</v>
      </c>
      <c r="I9" s="394">
        <v>0.56999999999999995</v>
      </c>
    </row>
    <row r="10" spans="1:9" ht="18.75">
      <c r="A10" s="359">
        <v>9</v>
      </c>
      <c r="B10" s="450" t="s">
        <v>803</v>
      </c>
      <c r="C10" s="461" t="s">
        <v>1066</v>
      </c>
      <c r="D10" s="819">
        <v>220</v>
      </c>
      <c r="E10" s="819">
        <v>3737</v>
      </c>
      <c r="F10" s="793" t="str">
        <f t="shared" si="0"/>
        <v>DONE</v>
      </c>
      <c r="H10" s="173" t="s">
        <v>1073</v>
      </c>
      <c r="I10" s="394">
        <v>0.16</v>
      </c>
    </row>
    <row r="11" spans="1:9" ht="18.75">
      <c r="A11" s="359">
        <v>10</v>
      </c>
      <c r="B11" s="450" t="s">
        <v>375</v>
      </c>
      <c r="C11" s="461" t="s">
        <v>1066</v>
      </c>
      <c r="D11" s="819">
        <v>560</v>
      </c>
      <c r="E11" s="819">
        <v>4617</v>
      </c>
      <c r="F11" s="793" t="str">
        <f t="shared" si="0"/>
        <v>DONE</v>
      </c>
      <c r="H11" s="173" t="s">
        <v>1032</v>
      </c>
      <c r="I11" s="394">
        <v>0.12</v>
      </c>
    </row>
    <row r="12" spans="1:9" ht="18.75">
      <c r="A12" s="359">
        <v>11</v>
      </c>
      <c r="B12" s="450" t="s">
        <v>850</v>
      </c>
      <c r="C12" s="461" t="s">
        <v>1066</v>
      </c>
      <c r="D12" s="819">
        <v>303</v>
      </c>
      <c r="E12" s="819">
        <v>2952</v>
      </c>
      <c r="F12" s="793" t="str">
        <f t="shared" si="0"/>
        <v>DONE</v>
      </c>
      <c r="H12" s="173" t="s">
        <v>1074</v>
      </c>
      <c r="I12" s="394">
        <v>0.5</v>
      </c>
    </row>
    <row r="13" spans="1:9" ht="18.75">
      <c r="A13" s="359">
        <v>12</v>
      </c>
      <c r="B13" s="450" t="s">
        <v>923</v>
      </c>
      <c r="C13" s="461" t="s">
        <v>1066</v>
      </c>
      <c r="D13" s="819">
        <v>238</v>
      </c>
      <c r="E13" s="819">
        <v>3798</v>
      </c>
      <c r="F13" s="793" t="str">
        <f t="shared" si="0"/>
        <v>DONE</v>
      </c>
      <c r="H13" s="173" t="s">
        <v>1075</v>
      </c>
      <c r="I13" s="394">
        <v>1</v>
      </c>
    </row>
    <row r="14" spans="1:9" ht="18.75">
      <c r="A14" s="359">
        <v>13</v>
      </c>
      <c r="B14" s="450" t="s">
        <v>971</v>
      </c>
      <c r="C14" s="461" t="s">
        <v>1066</v>
      </c>
      <c r="D14" s="819">
        <v>245</v>
      </c>
      <c r="E14" s="819">
        <v>4002</v>
      </c>
      <c r="F14" s="793" t="str">
        <f t="shared" si="0"/>
        <v>DONE</v>
      </c>
      <c r="H14" s="173" t="s">
        <v>1076</v>
      </c>
      <c r="I14" s="394">
        <v>0.38</v>
      </c>
    </row>
    <row r="15" spans="1:9" ht="18.75">
      <c r="A15" s="359">
        <v>14</v>
      </c>
      <c r="B15" s="451" t="s">
        <v>573</v>
      </c>
      <c r="C15" s="461" t="s">
        <v>1066</v>
      </c>
      <c r="D15" s="819">
        <v>128</v>
      </c>
      <c r="E15" s="819">
        <v>1675</v>
      </c>
      <c r="F15" s="793" t="str">
        <f t="shared" si="0"/>
        <v>DONE</v>
      </c>
      <c r="H15" s="173" t="s">
        <v>1080</v>
      </c>
      <c r="I15" s="394">
        <v>0.65</v>
      </c>
    </row>
    <row r="16" spans="1:9" ht="18.75">
      <c r="A16" s="359">
        <v>15</v>
      </c>
      <c r="B16" s="450" t="s">
        <v>625</v>
      </c>
      <c r="C16" s="461" t="s">
        <v>1066</v>
      </c>
      <c r="D16" s="819">
        <v>178</v>
      </c>
      <c r="E16" s="819">
        <v>2035</v>
      </c>
      <c r="F16" s="793" t="str">
        <f t="shared" si="0"/>
        <v>DONE</v>
      </c>
      <c r="H16" s="173" t="s">
        <v>1081</v>
      </c>
      <c r="I16" s="394">
        <v>0.95</v>
      </c>
    </row>
    <row r="17" spans="1:9" ht="18.75">
      <c r="A17" s="359">
        <v>16</v>
      </c>
      <c r="B17" s="450" t="s">
        <v>815</v>
      </c>
      <c r="C17" s="461" t="s">
        <v>1066</v>
      </c>
      <c r="D17" s="819">
        <v>1206</v>
      </c>
      <c r="E17" s="819">
        <v>20000</v>
      </c>
      <c r="F17" s="793" t="str">
        <f t="shared" si="0"/>
        <v>DONE</v>
      </c>
      <c r="H17" s="173" t="s">
        <v>1082</v>
      </c>
      <c r="I17" s="394">
        <v>0.59</v>
      </c>
    </row>
    <row r="18" spans="1:9" ht="18.75">
      <c r="A18" s="359">
        <v>17</v>
      </c>
      <c r="B18" s="453" t="s">
        <v>359</v>
      </c>
      <c r="C18" s="461" t="s">
        <v>1066</v>
      </c>
      <c r="D18" s="819">
        <v>26</v>
      </c>
      <c r="E18" s="819">
        <v>500</v>
      </c>
      <c r="F18" s="793" t="str">
        <f t="shared" si="0"/>
        <v>DONE</v>
      </c>
      <c r="H18" s="173" t="s">
        <v>1083</v>
      </c>
      <c r="I18" s="394">
        <v>1</v>
      </c>
    </row>
    <row r="19" spans="1:9" ht="18.75">
      <c r="A19" s="359">
        <v>18</v>
      </c>
      <c r="B19" s="454" t="s">
        <v>978</v>
      </c>
      <c r="C19" s="461" t="s">
        <v>1067</v>
      </c>
      <c r="D19" s="819">
        <v>0</v>
      </c>
      <c r="E19" s="819">
        <v>235</v>
      </c>
      <c r="F19" s="793" t="str">
        <f t="shared" si="0"/>
        <v/>
      </c>
      <c r="G19">
        <f>COUNTIF(E19:E30,"DONE")</f>
        <v>0</v>
      </c>
    </row>
    <row r="20" spans="1:9" ht="18.75">
      <c r="A20" s="359">
        <v>19</v>
      </c>
      <c r="B20" s="450" t="s">
        <v>1068</v>
      </c>
      <c r="C20" s="461" t="s">
        <v>1067</v>
      </c>
      <c r="D20" s="819">
        <v>0</v>
      </c>
      <c r="E20" s="819">
        <v>0</v>
      </c>
      <c r="F20" s="793" t="str">
        <f t="shared" si="0"/>
        <v/>
      </c>
    </row>
    <row r="21" spans="1:9" ht="18.75">
      <c r="A21" s="359">
        <v>20</v>
      </c>
      <c r="B21" s="453" t="s">
        <v>201</v>
      </c>
      <c r="C21" s="461" t="s">
        <v>1067</v>
      </c>
      <c r="D21" s="819">
        <v>21</v>
      </c>
      <c r="E21" s="819">
        <v>555</v>
      </c>
      <c r="F21" s="793" t="str">
        <f t="shared" si="0"/>
        <v>DONE</v>
      </c>
      <c r="H21" s="793"/>
    </row>
    <row r="22" spans="1:9" ht="18.75">
      <c r="A22" s="359">
        <v>21</v>
      </c>
      <c r="B22" s="450" t="s">
        <v>818</v>
      </c>
      <c r="C22" s="461" t="s">
        <v>1067</v>
      </c>
      <c r="D22" s="819">
        <v>32</v>
      </c>
      <c r="E22" s="819">
        <v>715</v>
      </c>
      <c r="F22" s="793" t="str">
        <f t="shared" si="0"/>
        <v>DONE</v>
      </c>
      <c r="H22" s="793"/>
    </row>
    <row r="23" spans="1:9" ht="18.75">
      <c r="A23" s="359">
        <v>23</v>
      </c>
      <c r="B23" s="450" t="s">
        <v>634</v>
      </c>
      <c r="C23" s="461" t="s">
        <v>1067</v>
      </c>
      <c r="D23" s="819">
        <v>0</v>
      </c>
      <c r="E23" s="819">
        <v>170</v>
      </c>
      <c r="F23" s="793" t="str">
        <f t="shared" si="0"/>
        <v/>
      </c>
      <c r="H23" s="793"/>
    </row>
    <row r="24" spans="1:9" ht="18.75">
      <c r="A24" s="359">
        <v>24</v>
      </c>
      <c r="B24" s="302" t="s">
        <v>993</v>
      </c>
      <c r="C24" s="461" t="s">
        <v>1067</v>
      </c>
      <c r="D24" s="819">
        <v>6</v>
      </c>
      <c r="E24" s="819">
        <v>465</v>
      </c>
      <c r="F24" s="793" t="str">
        <f t="shared" si="0"/>
        <v/>
      </c>
      <c r="H24" s="793"/>
    </row>
    <row r="25" spans="1:9" ht="18.75">
      <c r="A25" s="359">
        <v>25</v>
      </c>
      <c r="B25" s="453" t="s">
        <v>872</v>
      </c>
      <c r="C25" s="461" t="s">
        <v>1067</v>
      </c>
      <c r="D25" s="819">
        <v>570</v>
      </c>
      <c r="E25" s="819">
        <v>12415</v>
      </c>
      <c r="F25" s="793" t="str">
        <f t="shared" si="0"/>
        <v>DONE</v>
      </c>
      <c r="H25" s="793"/>
    </row>
    <row r="26" spans="1:9" ht="18.75">
      <c r="A26" s="359">
        <v>26</v>
      </c>
      <c r="B26" s="450" t="s">
        <v>626</v>
      </c>
      <c r="C26" s="461" t="s">
        <v>1067</v>
      </c>
      <c r="D26" s="819">
        <v>58</v>
      </c>
      <c r="E26" s="819">
        <v>1175</v>
      </c>
      <c r="F26" s="793" t="str">
        <f t="shared" si="0"/>
        <v>DONE</v>
      </c>
      <c r="H26" s="793"/>
    </row>
    <row r="27" spans="1:9" ht="18.75">
      <c r="A27" s="359">
        <v>27</v>
      </c>
      <c r="B27" s="450" t="s">
        <v>140</v>
      </c>
      <c r="C27" s="461" t="s">
        <v>1067</v>
      </c>
      <c r="D27" s="819">
        <v>57</v>
      </c>
      <c r="E27" s="819">
        <v>1190</v>
      </c>
      <c r="F27" s="793" t="str">
        <f t="shared" si="0"/>
        <v>DONE</v>
      </c>
      <c r="H27" s="793"/>
    </row>
    <row r="28" spans="1:9" ht="18.75">
      <c r="A28" s="359">
        <v>28</v>
      </c>
      <c r="B28" s="450" t="s">
        <v>613</v>
      </c>
      <c r="C28" s="461" t="s">
        <v>1067</v>
      </c>
      <c r="D28" s="819">
        <v>9</v>
      </c>
      <c r="E28" s="819">
        <v>225</v>
      </c>
      <c r="F28" s="793" t="str">
        <f t="shared" si="0"/>
        <v/>
      </c>
      <c r="H28" s="793"/>
    </row>
    <row r="29" spans="1:9" ht="18.75">
      <c r="A29" s="359">
        <v>29</v>
      </c>
      <c r="B29" s="450" t="s">
        <v>915</v>
      </c>
      <c r="C29" s="461" t="s">
        <v>1067</v>
      </c>
      <c r="D29" s="819">
        <v>12</v>
      </c>
      <c r="E29" s="819">
        <v>190</v>
      </c>
      <c r="F29" s="793" t="str">
        <f t="shared" si="0"/>
        <v>DONE</v>
      </c>
      <c r="H29" s="793"/>
    </row>
    <row r="30" spans="1:9" ht="18.75">
      <c r="A30" s="359">
        <v>30</v>
      </c>
      <c r="B30" s="450" t="s">
        <v>589</v>
      </c>
      <c r="C30" s="461" t="s">
        <v>1067</v>
      </c>
      <c r="D30" s="819">
        <v>157</v>
      </c>
      <c r="E30" s="819">
        <v>1445</v>
      </c>
      <c r="F30" s="793" t="str">
        <f t="shared" si="0"/>
        <v>DONE</v>
      </c>
      <c r="H30" s="793" t="str">
        <f>IF(F31&gt;=10,"DONE","")</f>
        <v>DONE</v>
      </c>
    </row>
    <row r="31" spans="1:9" ht="18.75">
      <c r="A31" s="359">
        <v>31</v>
      </c>
      <c r="B31" s="450" t="s">
        <v>1548</v>
      </c>
      <c r="C31" s="461" t="s">
        <v>1070</v>
      </c>
      <c r="D31" s="819">
        <v>66</v>
      </c>
      <c r="E31" s="819">
        <v>1235</v>
      </c>
      <c r="F31" s="793" t="str">
        <f t="shared" si="0"/>
        <v>DONE</v>
      </c>
    </row>
    <row r="32" spans="1:9" ht="30">
      <c r="A32" s="359">
        <v>32</v>
      </c>
      <c r="B32" s="450" t="s">
        <v>200</v>
      </c>
      <c r="C32" s="461" t="s">
        <v>1070</v>
      </c>
      <c r="D32" s="819">
        <v>33</v>
      </c>
      <c r="E32" s="819">
        <v>570</v>
      </c>
      <c r="F32" s="793" t="str">
        <f t="shared" si="0"/>
        <v>DONE</v>
      </c>
    </row>
    <row r="33" spans="1:6" ht="18.75">
      <c r="A33" s="359">
        <v>33</v>
      </c>
      <c r="B33" s="455" t="s">
        <v>1201</v>
      </c>
      <c r="C33" s="461" t="s">
        <v>1070</v>
      </c>
      <c r="D33" s="819">
        <v>72</v>
      </c>
      <c r="E33" s="819">
        <v>1520</v>
      </c>
      <c r="F33" s="793" t="str">
        <f t="shared" si="0"/>
        <v>DONE</v>
      </c>
    </row>
    <row r="34" spans="1:6" ht="18.75">
      <c r="A34" s="359">
        <v>34</v>
      </c>
      <c r="B34" s="173" t="s">
        <v>282</v>
      </c>
      <c r="C34" s="461" t="s">
        <v>1070</v>
      </c>
      <c r="D34" s="819">
        <v>104</v>
      </c>
      <c r="E34" s="819">
        <v>1400</v>
      </c>
      <c r="F34" s="793" t="str">
        <f t="shared" si="0"/>
        <v>DONE</v>
      </c>
    </row>
    <row r="35" spans="1:6" ht="18.75">
      <c r="A35" s="359">
        <v>35</v>
      </c>
      <c r="B35" s="450" t="s">
        <v>627</v>
      </c>
      <c r="C35" s="461" t="s">
        <v>1070</v>
      </c>
      <c r="D35" s="819">
        <v>32</v>
      </c>
      <c r="E35" s="819">
        <v>1260</v>
      </c>
      <c r="F35" s="793" t="str">
        <f t="shared" si="0"/>
        <v>DONE</v>
      </c>
    </row>
    <row r="36" spans="1:6" ht="18.75">
      <c r="A36" s="359">
        <v>36</v>
      </c>
      <c r="B36" s="450" t="s">
        <v>193</v>
      </c>
      <c r="C36" s="461" t="s">
        <v>1071</v>
      </c>
      <c r="D36" s="819">
        <v>9</v>
      </c>
      <c r="E36" s="819">
        <v>510</v>
      </c>
      <c r="F36" s="793" t="str">
        <f t="shared" si="0"/>
        <v/>
      </c>
    </row>
    <row r="37" spans="1:6" ht="18.75">
      <c r="A37" s="359">
        <v>37</v>
      </c>
      <c r="B37" s="450" t="s">
        <v>202</v>
      </c>
      <c r="C37" s="461" t="s">
        <v>1071</v>
      </c>
      <c r="D37" s="819">
        <v>19</v>
      </c>
      <c r="E37" s="819">
        <v>420</v>
      </c>
      <c r="F37" s="793" t="str">
        <f t="shared" si="0"/>
        <v>DONE</v>
      </c>
    </row>
    <row r="38" spans="1:6" ht="18.75">
      <c r="A38" s="359">
        <v>38</v>
      </c>
      <c r="B38" s="450" t="s">
        <v>590</v>
      </c>
      <c r="C38" s="461" t="s">
        <v>1071</v>
      </c>
      <c r="D38" s="819">
        <v>64</v>
      </c>
      <c r="E38" s="819">
        <v>1907</v>
      </c>
      <c r="F38" s="793" t="str">
        <f t="shared" si="0"/>
        <v>DONE</v>
      </c>
    </row>
    <row r="39" spans="1:6" ht="18.75">
      <c r="A39" s="359">
        <v>39</v>
      </c>
      <c r="B39" s="450" t="s">
        <v>605</v>
      </c>
      <c r="C39" s="461" t="s">
        <v>1071</v>
      </c>
      <c r="D39" s="819">
        <v>117</v>
      </c>
      <c r="E39" s="819">
        <v>2105</v>
      </c>
      <c r="F39" s="793" t="str">
        <f t="shared" si="0"/>
        <v>DONE</v>
      </c>
    </row>
    <row r="40" spans="1:6" ht="18.75">
      <c r="A40" s="359">
        <v>40</v>
      </c>
      <c r="B40" s="302" t="s">
        <v>142</v>
      </c>
      <c r="C40" s="461" t="s">
        <v>1060</v>
      </c>
      <c r="D40" s="819">
        <v>127</v>
      </c>
      <c r="E40" s="819">
        <v>2050</v>
      </c>
      <c r="F40" s="793" t="str">
        <f t="shared" si="0"/>
        <v>DONE</v>
      </c>
    </row>
    <row r="41" spans="1:6" ht="18.75">
      <c r="A41" s="359">
        <v>41</v>
      </c>
      <c r="B41" s="453" t="s">
        <v>350</v>
      </c>
      <c r="C41" s="461" t="s">
        <v>1060</v>
      </c>
      <c r="D41" s="819">
        <v>49</v>
      </c>
      <c r="E41" s="819">
        <v>1505</v>
      </c>
      <c r="F41" s="793" t="str">
        <f t="shared" si="0"/>
        <v>DONE</v>
      </c>
    </row>
    <row r="42" spans="1:6" ht="18.75">
      <c r="A42" s="359">
        <v>42</v>
      </c>
      <c r="B42" s="453" t="s">
        <v>633</v>
      </c>
      <c r="C42" s="461" t="s">
        <v>1060</v>
      </c>
      <c r="D42" s="819">
        <v>179</v>
      </c>
      <c r="E42" s="819">
        <v>3390</v>
      </c>
      <c r="F42" s="793" t="str">
        <f t="shared" si="0"/>
        <v>DONE</v>
      </c>
    </row>
    <row r="43" spans="1:6" ht="18.75">
      <c r="A43" s="359">
        <v>43</v>
      </c>
      <c r="B43" s="450" t="s">
        <v>604</v>
      </c>
      <c r="C43" s="461" t="s">
        <v>1060</v>
      </c>
      <c r="D43" s="819">
        <v>68</v>
      </c>
      <c r="E43" s="819">
        <v>1608</v>
      </c>
      <c r="F43" s="793" t="str">
        <f t="shared" si="0"/>
        <v>DONE</v>
      </c>
    </row>
    <row r="44" spans="1:6" ht="18.75">
      <c r="A44" s="359">
        <v>44</v>
      </c>
      <c r="B44" s="450" t="s">
        <v>591</v>
      </c>
      <c r="C44" s="461" t="s">
        <v>1060</v>
      </c>
      <c r="D44" s="819">
        <v>62</v>
      </c>
      <c r="E44" s="819">
        <v>1460</v>
      </c>
      <c r="F44" s="793" t="str">
        <f t="shared" si="0"/>
        <v>DONE</v>
      </c>
    </row>
    <row r="45" spans="1:6" ht="18.75">
      <c r="A45" s="359">
        <v>45</v>
      </c>
      <c r="B45" s="450" t="s">
        <v>606</v>
      </c>
      <c r="C45" s="461" t="s">
        <v>1060</v>
      </c>
      <c r="D45" s="819">
        <v>363</v>
      </c>
      <c r="E45" s="819">
        <v>5405</v>
      </c>
      <c r="F45" s="793" t="str">
        <f t="shared" si="0"/>
        <v>DONE</v>
      </c>
    </row>
    <row r="46" spans="1:6" ht="30">
      <c r="A46" s="359">
        <v>46</v>
      </c>
      <c r="B46" s="450" t="s">
        <v>197</v>
      </c>
      <c r="C46" s="461" t="s">
        <v>1060</v>
      </c>
      <c r="D46" s="819">
        <v>117</v>
      </c>
      <c r="E46" s="819">
        <v>1965</v>
      </c>
      <c r="F46" s="793" t="str">
        <f t="shared" si="0"/>
        <v>DONE</v>
      </c>
    </row>
    <row r="47" spans="1:6" ht="18.75">
      <c r="A47" s="359">
        <v>47</v>
      </c>
      <c r="B47" s="450" t="s">
        <v>834</v>
      </c>
      <c r="C47" s="461" t="s">
        <v>1060</v>
      </c>
      <c r="D47" s="819">
        <v>52</v>
      </c>
      <c r="E47" s="819">
        <v>1134</v>
      </c>
      <c r="F47" s="793" t="str">
        <f t="shared" si="0"/>
        <v>DONE</v>
      </c>
    </row>
    <row r="48" spans="1:6" ht="18.75">
      <c r="A48" s="359">
        <v>48</v>
      </c>
      <c r="B48" s="450" t="s">
        <v>628</v>
      </c>
      <c r="C48" s="461" t="s">
        <v>1060</v>
      </c>
      <c r="D48" s="819">
        <v>10</v>
      </c>
      <c r="E48" s="819">
        <v>210</v>
      </c>
      <c r="F48" s="793" t="str">
        <f t="shared" si="0"/>
        <v>DONE</v>
      </c>
    </row>
    <row r="49" spans="1:6" ht="30">
      <c r="A49" s="359">
        <v>49</v>
      </c>
      <c r="B49" s="450" t="s">
        <v>360</v>
      </c>
      <c r="C49" s="461" t="s">
        <v>1060</v>
      </c>
      <c r="D49" s="819">
        <v>37</v>
      </c>
      <c r="E49" s="819">
        <v>1025</v>
      </c>
      <c r="F49" s="793" t="str">
        <f t="shared" si="0"/>
        <v>DONE</v>
      </c>
    </row>
    <row r="50" spans="1:6" ht="18.75">
      <c r="A50" s="359">
        <v>50</v>
      </c>
      <c r="B50" s="450" t="s">
        <v>629</v>
      </c>
      <c r="C50" s="461" t="s">
        <v>1060</v>
      </c>
      <c r="D50" s="819">
        <v>0</v>
      </c>
      <c r="E50" s="819">
        <v>195</v>
      </c>
      <c r="F50" s="793" t="str">
        <f t="shared" si="0"/>
        <v/>
      </c>
    </row>
    <row r="51" spans="1:6" ht="18.75">
      <c r="A51" s="359">
        <v>51</v>
      </c>
      <c r="B51" s="450" t="s">
        <v>620</v>
      </c>
      <c r="C51" s="461" t="s">
        <v>1060</v>
      </c>
      <c r="D51" s="819">
        <v>8</v>
      </c>
      <c r="E51" s="819">
        <v>760</v>
      </c>
      <c r="F51" s="793" t="str">
        <f t="shared" si="0"/>
        <v/>
      </c>
    </row>
    <row r="52" spans="1:6" ht="18.75">
      <c r="A52" s="359">
        <v>52</v>
      </c>
      <c r="B52" s="302" t="s">
        <v>608</v>
      </c>
      <c r="C52" s="461" t="s">
        <v>1060</v>
      </c>
      <c r="D52" s="819">
        <v>18</v>
      </c>
      <c r="E52" s="819">
        <v>565</v>
      </c>
      <c r="F52" s="793" t="str">
        <f t="shared" si="0"/>
        <v>DONE</v>
      </c>
    </row>
    <row r="53" spans="1:6" ht="18.75">
      <c r="A53" s="359">
        <v>53</v>
      </c>
      <c r="B53" s="450" t="s">
        <v>610</v>
      </c>
      <c r="C53" s="461" t="s">
        <v>1060</v>
      </c>
      <c r="D53" s="819">
        <v>0</v>
      </c>
      <c r="E53" s="819">
        <v>295</v>
      </c>
      <c r="F53" s="793" t="str">
        <f t="shared" si="0"/>
        <v/>
      </c>
    </row>
    <row r="54" spans="1:6" ht="18.75">
      <c r="A54" s="359">
        <v>54</v>
      </c>
      <c r="B54" s="450" t="s">
        <v>611</v>
      </c>
      <c r="C54" s="461" t="s">
        <v>1060</v>
      </c>
      <c r="D54" s="819">
        <v>0</v>
      </c>
      <c r="E54" s="819">
        <v>160</v>
      </c>
      <c r="F54" s="793" t="str">
        <f t="shared" si="0"/>
        <v/>
      </c>
    </row>
    <row r="55" spans="1:6" ht="18.75">
      <c r="A55" s="359">
        <v>55</v>
      </c>
      <c r="B55" s="450" t="s">
        <v>844</v>
      </c>
      <c r="C55" s="461" t="s">
        <v>1060</v>
      </c>
      <c r="D55" s="819">
        <v>4</v>
      </c>
      <c r="E55" s="819">
        <v>210</v>
      </c>
      <c r="F55" s="793" t="str">
        <f t="shared" si="0"/>
        <v/>
      </c>
    </row>
    <row r="56" spans="1:6" ht="18.75">
      <c r="A56" s="359">
        <v>56</v>
      </c>
      <c r="B56" s="450" t="s">
        <v>616</v>
      </c>
      <c r="C56" s="461" t="s">
        <v>1060</v>
      </c>
      <c r="D56" s="819">
        <v>10</v>
      </c>
      <c r="E56" s="819">
        <v>240</v>
      </c>
      <c r="F56" s="793" t="str">
        <f t="shared" si="0"/>
        <v>DONE</v>
      </c>
    </row>
    <row r="57" spans="1:6" ht="18.75">
      <c r="A57" s="359">
        <v>57</v>
      </c>
      <c r="B57" s="450" t="s">
        <v>617</v>
      </c>
      <c r="C57" s="461" t="s">
        <v>1060</v>
      </c>
      <c r="D57" s="819">
        <v>8</v>
      </c>
      <c r="E57" s="819">
        <v>235</v>
      </c>
      <c r="F57" s="793" t="str">
        <f t="shared" si="0"/>
        <v/>
      </c>
    </row>
    <row r="58" spans="1:6" ht="18.75">
      <c r="A58" s="359">
        <v>58</v>
      </c>
      <c r="B58" s="450" t="s">
        <v>614</v>
      </c>
      <c r="C58" s="461" t="s">
        <v>1060</v>
      </c>
      <c r="D58" s="819">
        <v>1</v>
      </c>
      <c r="E58" s="819">
        <v>450</v>
      </c>
      <c r="F58" s="793" t="str">
        <f t="shared" si="0"/>
        <v/>
      </c>
    </row>
    <row r="59" spans="1:6" ht="18.75">
      <c r="A59" s="359">
        <v>59</v>
      </c>
      <c r="B59" s="450" t="s">
        <v>609</v>
      </c>
      <c r="C59" s="461" t="s">
        <v>1060</v>
      </c>
      <c r="D59" s="819">
        <v>0</v>
      </c>
      <c r="E59" s="819">
        <v>300</v>
      </c>
      <c r="F59" s="793" t="str">
        <f t="shared" si="0"/>
        <v/>
      </c>
    </row>
    <row r="60" spans="1:6" ht="18.75">
      <c r="A60" s="359">
        <v>60</v>
      </c>
      <c r="B60" s="450" t="s">
        <v>615</v>
      </c>
      <c r="C60" s="461" t="s">
        <v>1060</v>
      </c>
      <c r="D60" s="819">
        <v>18</v>
      </c>
      <c r="E60" s="819">
        <v>420</v>
      </c>
      <c r="F60" s="793" t="str">
        <f t="shared" si="0"/>
        <v>DONE</v>
      </c>
    </row>
    <row r="61" spans="1:6" ht="18.75">
      <c r="A61" s="359">
        <v>61</v>
      </c>
      <c r="B61" s="453" t="s">
        <v>181</v>
      </c>
      <c r="C61" s="461" t="s">
        <v>1072</v>
      </c>
      <c r="D61" s="819">
        <v>31</v>
      </c>
      <c r="E61" s="819">
        <v>1055</v>
      </c>
      <c r="F61" s="793" t="str">
        <f t="shared" si="0"/>
        <v>DONE</v>
      </c>
    </row>
    <row r="62" spans="1:6" ht="18.75">
      <c r="A62" s="359">
        <v>62</v>
      </c>
      <c r="B62" s="453" t="s">
        <v>988</v>
      </c>
      <c r="C62" s="461" t="s">
        <v>1072</v>
      </c>
      <c r="D62" s="819">
        <v>956</v>
      </c>
      <c r="E62" s="819">
        <v>10837</v>
      </c>
      <c r="F62" s="793" t="str">
        <f t="shared" si="0"/>
        <v>DONE</v>
      </c>
    </row>
    <row r="63" spans="1:6" ht="18.75">
      <c r="A63" s="359">
        <v>63</v>
      </c>
      <c r="B63" s="450" t="s">
        <v>593</v>
      </c>
      <c r="C63" s="461" t="s">
        <v>1072</v>
      </c>
      <c r="D63" s="819">
        <v>9</v>
      </c>
      <c r="E63" s="819">
        <v>185</v>
      </c>
      <c r="F63" s="793" t="str">
        <f t="shared" si="0"/>
        <v/>
      </c>
    </row>
    <row r="64" spans="1:6" ht="18.75">
      <c r="A64" s="359">
        <v>64</v>
      </c>
      <c r="B64" s="450" t="s">
        <v>943</v>
      </c>
      <c r="C64" s="461" t="s">
        <v>1072</v>
      </c>
      <c r="D64" s="819">
        <v>8</v>
      </c>
      <c r="E64" s="819">
        <v>290</v>
      </c>
      <c r="F64" s="793" t="str">
        <f t="shared" si="0"/>
        <v/>
      </c>
    </row>
    <row r="65" spans="1:6" ht="18.75">
      <c r="A65" s="359">
        <v>65</v>
      </c>
      <c r="B65" s="450" t="s">
        <v>922</v>
      </c>
      <c r="C65" s="461" t="s">
        <v>1072</v>
      </c>
      <c r="D65" s="819">
        <v>12</v>
      </c>
      <c r="E65" s="819">
        <v>345</v>
      </c>
      <c r="F65" s="793" t="str">
        <f t="shared" si="0"/>
        <v>DONE</v>
      </c>
    </row>
    <row r="66" spans="1:6" ht="18.75">
      <c r="A66" s="359">
        <v>66</v>
      </c>
      <c r="B66" s="450" t="s">
        <v>913</v>
      </c>
      <c r="C66" s="461" t="s">
        <v>1072</v>
      </c>
      <c r="D66" s="819">
        <v>8</v>
      </c>
      <c r="E66" s="819">
        <v>250</v>
      </c>
      <c r="F66" s="793" t="str">
        <f t="shared" si="0"/>
        <v/>
      </c>
    </row>
    <row r="67" spans="1:6" ht="18.75">
      <c r="A67" s="359">
        <v>67</v>
      </c>
      <c r="B67" s="450" t="s">
        <v>1547</v>
      </c>
      <c r="C67" s="461" t="s">
        <v>1072</v>
      </c>
      <c r="D67" s="819">
        <v>15</v>
      </c>
      <c r="E67" s="819">
        <v>436</v>
      </c>
      <c r="F67" s="793" t="str">
        <f t="shared" ref="F67:F130" si="1">IF(D67&gt;=10,"DONE","")</f>
        <v>DONE</v>
      </c>
    </row>
    <row r="68" spans="1:6" ht="18.75">
      <c r="A68" s="359">
        <v>68</v>
      </c>
      <c r="B68" s="450" t="s">
        <v>346</v>
      </c>
      <c r="C68" s="461" t="s">
        <v>1073</v>
      </c>
      <c r="D68" s="819">
        <v>0</v>
      </c>
      <c r="E68" s="819">
        <v>420</v>
      </c>
      <c r="F68" s="793" t="str">
        <f t="shared" si="1"/>
        <v/>
      </c>
    </row>
    <row r="69" spans="1:6" ht="18.75">
      <c r="A69" s="359">
        <v>69</v>
      </c>
      <c r="B69" s="453" t="s">
        <v>575</v>
      </c>
      <c r="C69" s="461" t="s">
        <v>1073</v>
      </c>
      <c r="D69" s="819">
        <v>0</v>
      </c>
      <c r="E69" s="819">
        <v>180</v>
      </c>
      <c r="F69" s="793" t="str">
        <f t="shared" si="1"/>
        <v/>
      </c>
    </row>
    <row r="70" spans="1:6" ht="18.75">
      <c r="A70" s="359">
        <v>70</v>
      </c>
      <c r="B70" s="450" t="s">
        <v>847</v>
      </c>
      <c r="C70" s="461" t="s">
        <v>1073</v>
      </c>
      <c r="D70" s="819">
        <v>0</v>
      </c>
      <c r="E70" s="819">
        <v>160</v>
      </c>
      <c r="F70" s="793" t="str">
        <f t="shared" si="1"/>
        <v/>
      </c>
    </row>
    <row r="71" spans="1:6" ht="18.75">
      <c r="A71" s="359">
        <v>71</v>
      </c>
      <c r="B71" s="450" t="s">
        <v>1034</v>
      </c>
      <c r="C71" s="461" t="s">
        <v>1073</v>
      </c>
      <c r="D71" s="819">
        <v>0</v>
      </c>
      <c r="E71" s="819">
        <v>170</v>
      </c>
      <c r="F71" s="793" t="str">
        <f t="shared" si="1"/>
        <v/>
      </c>
    </row>
    <row r="72" spans="1:6" ht="18.75">
      <c r="A72" s="359">
        <v>72</v>
      </c>
      <c r="B72" s="453" t="s">
        <v>191</v>
      </c>
      <c r="C72" s="461" t="s">
        <v>1073</v>
      </c>
      <c r="D72" s="819">
        <v>45</v>
      </c>
      <c r="E72" s="819">
        <v>1250</v>
      </c>
      <c r="F72" s="793" t="str">
        <f t="shared" si="1"/>
        <v>DONE</v>
      </c>
    </row>
    <row r="73" spans="1:6" ht="18.75">
      <c r="A73" s="359">
        <v>73</v>
      </c>
      <c r="B73" s="450" t="s">
        <v>362</v>
      </c>
      <c r="C73" s="461" t="s">
        <v>1073</v>
      </c>
      <c r="D73" s="819">
        <v>85</v>
      </c>
      <c r="E73" s="819">
        <v>1040</v>
      </c>
      <c r="F73" s="793" t="str">
        <f t="shared" si="1"/>
        <v>DONE</v>
      </c>
    </row>
    <row r="74" spans="1:6" ht="18.75">
      <c r="A74" s="359">
        <v>74</v>
      </c>
      <c r="B74" s="450" t="s">
        <v>737</v>
      </c>
      <c r="C74" s="461" t="s">
        <v>1073</v>
      </c>
      <c r="D74" s="819">
        <v>1</v>
      </c>
      <c r="E74" s="819">
        <v>180</v>
      </c>
      <c r="F74" s="793" t="str">
        <f t="shared" si="1"/>
        <v/>
      </c>
    </row>
    <row r="75" spans="1:6" ht="18.75">
      <c r="A75" s="359">
        <v>75</v>
      </c>
      <c r="B75" s="450" t="s">
        <v>635</v>
      </c>
      <c r="C75" s="461" t="s">
        <v>1073</v>
      </c>
      <c r="D75" s="819">
        <v>1</v>
      </c>
      <c r="E75" s="819">
        <v>210</v>
      </c>
      <c r="F75" s="793" t="str">
        <f t="shared" si="1"/>
        <v/>
      </c>
    </row>
    <row r="76" spans="1:6" ht="18.75">
      <c r="A76" s="359">
        <v>76</v>
      </c>
      <c r="B76" s="450" t="s">
        <v>675</v>
      </c>
      <c r="C76" s="461" t="s">
        <v>1073</v>
      </c>
      <c r="D76" s="819">
        <v>0</v>
      </c>
      <c r="E76" s="819">
        <v>215</v>
      </c>
      <c r="F76" s="793" t="str">
        <f t="shared" si="1"/>
        <v/>
      </c>
    </row>
    <row r="77" spans="1:6" ht="18.75">
      <c r="A77" s="359">
        <v>77</v>
      </c>
      <c r="B77" s="450" t="s">
        <v>618</v>
      </c>
      <c r="C77" s="461" t="s">
        <v>1073</v>
      </c>
      <c r="D77" s="819">
        <v>1</v>
      </c>
      <c r="E77" s="819">
        <v>200</v>
      </c>
      <c r="F77" s="793" t="str">
        <f t="shared" si="1"/>
        <v/>
      </c>
    </row>
    <row r="78" spans="1:6" ht="18.75">
      <c r="A78" s="359">
        <v>78</v>
      </c>
      <c r="B78" s="450" t="s">
        <v>807</v>
      </c>
      <c r="C78" s="461" t="s">
        <v>1073</v>
      </c>
      <c r="D78" s="819">
        <v>0</v>
      </c>
      <c r="E78" s="819">
        <v>160</v>
      </c>
      <c r="F78" s="793" t="str">
        <f t="shared" si="1"/>
        <v/>
      </c>
    </row>
    <row r="79" spans="1:6" ht="18.75">
      <c r="A79" s="359">
        <v>79</v>
      </c>
      <c r="B79" s="450" t="s">
        <v>930</v>
      </c>
      <c r="C79" s="461" t="s">
        <v>1073</v>
      </c>
      <c r="D79" s="819">
        <v>0</v>
      </c>
      <c r="E79" s="819">
        <v>210</v>
      </c>
      <c r="F79" s="793" t="str">
        <f t="shared" si="1"/>
        <v/>
      </c>
    </row>
    <row r="80" spans="1:6" ht="18.75">
      <c r="A80" s="359">
        <v>80</v>
      </c>
      <c r="B80" s="450" t="s">
        <v>937</v>
      </c>
      <c r="C80" s="461" t="s">
        <v>1073</v>
      </c>
      <c r="D80" s="819">
        <v>7</v>
      </c>
      <c r="E80" s="819">
        <v>446</v>
      </c>
      <c r="F80" s="793" t="str">
        <f t="shared" si="1"/>
        <v/>
      </c>
    </row>
    <row r="81" spans="1:6" ht="18.75">
      <c r="A81" s="359">
        <v>81</v>
      </c>
      <c r="B81" s="450" t="s">
        <v>1546</v>
      </c>
      <c r="C81" s="461" t="s">
        <v>1073</v>
      </c>
      <c r="D81" s="819">
        <v>1</v>
      </c>
      <c r="E81" s="819">
        <v>170</v>
      </c>
      <c r="F81" s="793" t="str">
        <f t="shared" si="1"/>
        <v/>
      </c>
    </row>
    <row r="82" spans="1:6" ht="18.75">
      <c r="A82" s="359">
        <v>82</v>
      </c>
      <c r="B82" s="450" t="s">
        <v>752</v>
      </c>
      <c r="C82" s="461" t="s">
        <v>1073</v>
      </c>
      <c r="D82" s="819">
        <v>0</v>
      </c>
      <c r="E82" s="819">
        <v>175</v>
      </c>
      <c r="F82" s="793" t="str">
        <f t="shared" si="1"/>
        <v/>
      </c>
    </row>
    <row r="83" spans="1:6" ht="18.75">
      <c r="A83" s="359">
        <v>83</v>
      </c>
      <c r="B83" s="450" t="s">
        <v>630</v>
      </c>
      <c r="C83" s="461" t="s">
        <v>1073</v>
      </c>
      <c r="D83" s="819">
        <v>10</v>
      </c>
      <c r="E83" s="819">
        <v>398</v>
      </c>
      <c r="F83" s="793" t="str">
        <f t="shared" si="1"/>
        <v>DONE</v>
      </c>
    </row>
    <row r="84" spans="1:6" ht="18.75">
      <c r="A84" s="359">
        <v>84</v>
      </c>
      <c r="B84" s="450" t="s">
        <v>676</v>
      </c>
      <c r="C84" s="461" t="s">
        <v>1073</v>
      </c>
      <c r="D84" s="819">
        <v>0</v>
      </c>
      <c r="E84" s="819">
        <v>165</v>
      </c>
      <c r="F84" s="793" t="str">
        <f t="shared" si="1"/>
        <v/>
      </c>
    </row>
    <row r="85" spans="1:6" ht="18.75">
      <c r="A85" s="359">
        <v>85</v>
      </c>
      <c r="B85" s="450" t="s">
        <v>878</v>
      </c>
      <c r="C85" s="461" t="s">
        <v>1073</v>
      </c>
      <c r="D85" s="819">
        <v>1</v>
      </c>
      <c r="E85" s="819">
        <v>210</v>
      </c>
      <c r="F85" s="793" t="str">
        <f t="shared" si="1"/>
        <v/>
      </c>
    </row>
    <row r="86" spans="1:6" ht="18.75">
      <c r="A86" s="359">
        <v>86</v>
      </c>
      <c r="B86" s="450" t="s">
        <v>592</v>
      </c>
      <c r="C86" s="461" t="s">
        <v>1073</v>
      </c>
      <c r="D86" s="819">
        <v>8</v>
      </c>
      <c r="E86" s="819">
        <v>225</v>
      </c>
      <c r="F86" s="793" t="str">
        <f t="shared" si="1"/>
        <v/>
      </c>
    </row>
    <row r="87" spans="1:6" ht="18.75">
      <c r="A87" s="359">
        <v>87</v>
      </c>
      <c r="B87" s="450" t="s">
        <v>612</v>
      </c>
      <c r="C87" s="461" t="s">
        <v>1073</v>
      </c>
      <c r="D87" s="819">
        <v>16</v>
      </c>
      <c r="E87" s="819">
        <v>285</v>
      </c>
      <c r="F87" s="793" t="str">
        <f t="shared" si="1"/>
        <v>DONE</v>
      </c>
    </row>
    <row r="88" spans="1:6" ht="18.75">
      <c r="A88" s="359">
        <v>88</v>
      </c>
      <c r="B88" s="450" t="s">
        <v>795</v>
      </c>
      <c r="C88" s="461" t="s">
        <v>1073</v>
      </c>
      <c r="D88" s="819">
        <v>1</v>
      </c>
      <c r="E88" s="819">
        <v>190</v>
      </c>
      <c r="F88" s="793" t="str">
        <f t="shared" si="1"/>
        <v/>
      </c>
    </row>
    <row r="89" spans="1:6" ht="30">
      <c r="A89" s="359">
        <v>89</v>
      </c>
      <c r="B89" s="450" t="s">
        <v>829</v>
      </c>
      <c r="C89" s="461" t="s">
        <v>1073</v>
      </c>
      <c r="D89" s="819">
        <v>1</v>
      </c>
      <c r="E89" s="819">
        <v>185</v>
      </c>
      <c r="F89" s="793" t="str">
        <f t="shared" si="1"/>
        <v/>
      </c>
    </row>
    <row r="90" spans="1:6" ht="18.75">
      <c r="A90" s="359">
        <v>90</v>
      </c>
      <c r="B90" s="450" t="s">
        <v>700</v>
      </c>
      <c r="C90" s="461" t="s">
        <v>1073</v>
      </c>
      <c r="D90" s="819">
        <v>0</v>
      </c>
      <c r="E90" s="819">
        <v>220</v>
      </c>
      <c r="F90" s="793" t="str">
        <f t="shared" si="1"/>
        <v/>
      </c>
    </row>
    <row r="91" spans="1:6" ht="18.75">
      <c r="A91" s="359">
        <v>91</v>
      </c>
      <c r="B91" s="450" t="s">
        <v>963</v>
      </c>
      <c r="C91" s="461" t="s">
        <v>1073</v>
      </c>
      <c r="D91" s="819">
        <v>2</v>
      </c>
      <c r="E91" s="819">
        <v>215</v>
      </c>
      <c r="F91" s="793" t="str">
        <f t="shared" si="1"/>
        <v/>
      </c>
    </row>
    <row r="92" spans="1:6" ht="18.75">
      <c r="A92" s="359">
        <v>92</v>
      </c>
      <c r="B92" s="453" t="s">
        <v>347</v>
      </c>
      <c r="C92" s="461" t="s">
        <v>1032</v>
      </c>
      <c r="D92" s="819">
        <v>0</v>
      </c>
      <c r="E92" s="819">
        <v>330</v>
      </c>
      <c r="F92" s="793" t="str">
        <f t="shared" si="1"/>
        <v/>
      </c>
    </row>
    <row r="93" spans="1:6" ht="18.75">
      <c r="A93" s="359">
        <v>93</v>
      </c>
      <c r="B93" s="453" t="s">
        <v>1031</v>
      </c>
      <c r="C93" s="461" t="s">
        <v>1032</v>
      </c>
      <c r="D93" s="819">
        <v>2</v>
      </c>
      <c r="E93" s="819">
        <v>170</v>
      </c>
      <c r="F93" s="793" t="str">
        <f t="shared" si="1"/>
        <v/>
      </c>
    </row>
    <row r="94" spans="1:6" ht="18.75">
      <c r="A94" s="359">
        <v>94</v>
      </c>
      <c r="B94" s="453" t="s">
        <v>180</v>
      </c>
      <c r="C94" s="461" t="s">
        <v>1032</v>
      </c>
      <c r="D94" s="819">
        <v>6</v>
      </c>
      <c r="E94" s="819">
        <v>170</v>
      </c>
      <c r="F94" s="793" t="str">
        <f t="shared" si="1"/>
        <v/>
      </c>
    </row>
    <row r="95" spans="1:6" ht="18.75">
      <c r="A95" s="359">
        <v>95</v>
      </c>
      <c r="B95" s="450" t="s">
        <v>846</v>
      </c>
      <c r="C95" s="461" t="s">
        <v>1032</v>
      </c>
      <c r="D95" s="819">
        <v>0</v>
      </c>
      <c r="E95" s="819">
        <v>180</v>
      </c>
      <c r="F95" s="793" t="str">
        <f t="shared" si="1"/>
        <v/>
      </c>
    </row>
    <row r="96" spans="1:6" ht="18.75">
      <c r="A96" s="359">
        <v>96</v>
      </c>
      <c r="B96" s="453" t="s">
        <v>574</v>
      </c>
      <c r="C96" s="461" t="s">
        <v>1032</v>
      </c>
      <c r="D96" s="819">
        <v>0</v>
      </c>
      <c r="E96" s="819">
        <v>160</v>
      </c>
      <c r="F96" s="793" t="str">
        <f t="shared" si="1"/>
        <v/>
      </c>
    </row>
    <row r="97" spans="1:6" ht="18.75">
      <c r="A97" s="359">
        <v>97</v>
      </c>
      <c r="B97" s="302" t="s">
        <v>934</v>
      </c>
      <c r="C97" s="461" t="s">
        <v>1032</v>
      </c>
      <c r="D97" s="819">
        <v>20</v>
      </c>
      <c r="E97" s="819">
        <v>325</v>
      </c>
      <c r="F97" s="793" t="str">
        <f t="shared" si="1"/>
        <v>DONE</v>
      </c>
    </row>
    <row r="98" spans="1:6" ht="18.75">
      <c r="A98" s="359">
        <v>98</v>
      </c>
      <c r="B98" s="453" t="s">
        <v>240</v>
      </c>
      <c r="C98" s="461" t="s">
        <v>1032</v>
      </c>
      <c r="D98" s="819">
        <v>6</v>
      </c>
      <c r="E98" s="819">
        <v>225</v>
      </c>
      <c r="F98" s="793" t="str">
        <f t="shared" si="1"/>
        <v/>
      </c>
    </row>
    <row r="99" spans="1:6" ht="18.75">
      <c r="A99" s="359">
        <v>99</v>
      </c>
      <c r="B99" s="456" t="s">
        <v>1545</v>
      </c>
      <c r="C99" s="461" t="s">
        <v>1032</v>
      </c>
      <c r="D99" s="819">
        <v>0</v>
      </c>
      <c r="E99" s="819">
        <v>160</v>
      </c>
      <c r="F99" s="793" t="str">
        <f t="shared" si="1"/>
        <v/>
      </c>
    </row>
    <row r="100" spans="1:6" ht="18.75">
      <c r="A100" s="359">
        <v>100</v>
      </c>
      <c r="B100" s="573" t="s">
        <v>1473</v>
      </c>
      <c r="C100" s="461" t="s">
        <v>1074</v>
      </c>
      <c r="D100" s="819">
        <v>39</v>
      </c>
      <c r="E100" s="819">
        <v>400</v>
      </c>
      <c r="F100" s="793" t="str">
        <f t="shared" si="1"/>
        <v>DONE</v>
      </c>
    </row>
    <row r="101" spans="1:6" ht="18.75">
      <c r="A101" s="359">
        <v>101</v>
      </c>
      <c r="B101" s="302" t="s">
        <v>577</v>
      </c>
      <c r="C101" s="461" t="s">
        <v>1074</v>
      </c>
      <c r="D101" s="819">
        <v>6</v>
      </c>
      <c r="E101" s="819">
        <v>230</v>
      </c>
      <c r="F101" s="793" t="str">
        <f t="shared" si="1"/>
        <v/>
      </c>
    </row>
    <row r="102" spans="1:6" ht="18.75">
      <c r="A102" s="359">
        <v>102</v>
      </c>
      <c r="B102" s="302" t="s">
        <v>1033</v>
      </c>
      <c r="C102" s="461" t="s">
        <v>1074</v>
      </c>
      <c r="D102" s="819">
        <v>2</v>
      </c>
      <c r="E102" s="819">
        <v>340</v>
      </c>
      <c r="F102" s="793" t="str">
        <f t="shared" si="1"/>
        <v/>
      </c>
    </row>
    <row r="103" spans="1:6" ht="18.75">
      <c r="A103" s="359">
        <v>103</v>
      </c>
      <c r="B103" s="453" t="s">
        <v>896</v>
      </c>
      <c r="C103" s="461" t="s">
        <v>1074</v>
      </c>
      <c r="D103" s="819">
        <v>101</v>
      </c>
      <c r="E103" s="819">
        <v>2020</v>
      </c>
      <c r="F103" s="793" t="str">
        <f t="shared" si="1"/>
        <v>DONE</v>
      </c>
    </row>
    <row r="104" spans="1:6" ht="18.75">
      <c r="A104" s="359">
        <v>104</v>
      </c>
      <c r="B104" s="450" t="s">
        <v>189</v>
      </c>
      <c r="C104" s="461" t="s">
        <v>1075</v>
      </c>
      <c r="D104" s="819">
        <v>164</v>
      </c>
      <c r="E104" s="819">
        <v>3335</v>
      </c>
      <c r="F104" s="793" t="str">
        <f t="shared" si="1"/>
        <v>DONE</v>
      </c>
    </row>
    <row r="105" spans="1:6" ht="18.75">
      <c r="A105" s="359">
        <v>105</v>
      </c>
      <c r="B105" s="450" t="s">
        <v>749</v>
      </c>
      <c r="C105" s="461" t="s">
        <v>1075</v>
      </c>
      <c r="D105" s="819">
        <v>98</v>
      </c>
      <c r="E105" s="819">
        <v>1125</v>
      </c>
      <c r="F105" s="793" t="str">
        <f t="shared" si="1"/>
        <v>DONE</v>
      </c>
    </row>
    <row r="106" spans="1:6" ht="18.75">
      <c r="A106" s="359">
        <v>106</v>
      </c>
      <c r="B106" s="500" t="s">
        <v>1140</v>
      </c>
      <c r="C106" s="461" t="s">
        <v>1075</v>
      </c>
      <c r="D106" s="819">
        <v>139</v>
      </c>
      <c r="E106" s="819">
        <v>1750</v>
      </c>
      <c r="F106" s="793" t="str">
        <f t="shared" si="1"/>
        <v>DONE</v>
      </c>
    </row>
    <row r="107" spans="1:6" ht="18.75">
      <c r="A107" s="359">
        <v>107</v>
      </c>
      <c r="B107" s="453" t="s">
        <v>198</v>
      </c>
      <c r="C107" s="461" t="s">
        <v>1076</v>
      </c>
      <c r="D107" s="819">
        <v>1120</v>
      </c>
      <c r="E107" s="819">
        <v>17280</v>
      </c>
      <c r="F107" s="793" t="str">
        <f t="shared" si="1"/>
        <v>DONE</v>
      </c>
    </row>
    <row r="108" spans="1:6" ht="18.75">
      <c r="A108" s="359">
        <v>108</v>
      </c>
      <c r="B108" s="302" t="s">
        <v>194</v>
      </c>
      <c r="C108" s="461" t="s">
        <v>1076</v>
      </c>
      <c r="D108" s="819">
        <v>514</v>
      </c>
      <c r="E108" s="819">
        <v>7592</v>
      </c>
      <c r="F108" s="793" t="str">
        <f t="shared" si="1"/>
        <v>DONE</v>
      </c>
    </row>
    <row r="109" spans="1:6" ht="18.75">
      <c r="A109" s="359">
        <v>109</v>
      </c>
      <c r="B109" s="450" t="s">
        <v>938</v>
      </c>
      <c r="C109" s="461" t="s">
        <v>1076</v>
      </c>
      <c r="D109" s="819">
        <v>187</v>
      </c>
      <c r="E109" s="819">
        <v>4758</v>
      </c>
      <c r="F109" s="793" t="str">
        <f t="shared" si="1"/>
        <v>DONE</v>
      </c>
    </row>
    <row r="110" spans="1:6" ht="18.75">
      <c r="A110" s="359">
        <v>110</v>
      </c>
      <c r="B110" s="453" t="s">
        <v>770</v>
      </c>
      <c r="C110" s="461" t="s">
        <v>1076</v>
      </c>
      <c r="D110" s="819">
        <v>10</v>
      </c>
      <c r="E110" s="819">
        <v>280</v>
      </c>
      <c r="F110" s="793" t="str">
        <f t="shared" si="1"/>
        <v>DONE</v>
      </c>
    </row>
    <row r="111" spans="1:6" ht="18.75">
      <c r="A111" s="359">
        <v>111</v>
      </c>
      <c r="B111" s="453" t="s">
        <v>817</v>
      </c>
      <c r="C111" s="461" t="s">
        <v>1076</v>
      </c>
      <c r="D111" s="819">
        <v>17</v>
      </c>
      <c r="E111" s="819">
        <v>260</v>
      </c>
      <c r="F111" s="793" t="str">
        <f t="shared" si="1"/>
        <v>DONE</v>
      </c>
    </row>
    <row r="112" spans="1:6" ht="18.75">
      <c r="A112" s="359">
        <v>112</v>
      </c>
      <c r="B112" s="379" t="s">
        <v>830</v>
      </c>
      <c r="C112" s="461" t="s">
        <v>1076</v>
      </c>
      <c r="D112" s="819">
        <v>20</v>
      </c>
      <c r="E112" s="819">
        <v>740</v>
      </c>
      <c r="F112" s="793" t="str">
        <f t="shared" si="1"/>
        <v>DONE</v>
      </c>
    </row>
    <row r="113" spans="1:6" ht="18.75">
      <c r="A113" s="359">
        <v>113</v>
      </c>
      <c r="B113" s="453" t="s">
        <v>918</v>
      </c>
      <c r="C113" s="461" t="s">
        <v>1076</v>
      </c>
      <c r="D113" s="819">
        <v>339</v>
      </c>
      <c r="E113" s="819">
        <v>5100</v>
      </c>
      <c r="F113" s="793" t="str">
        <f t="shared" si="1"/>
        <v>DONE</v>
      </c>
    </row>
    <row r="114" spans="1:6" ht="18.75">
      <c r="A114" s="359">
        <v>114</v>
      </c>
      <c r="B114" s="450" t="s">
        <v>1314</v>
      </c>
      <c r="C114" s="461" t="s">
        <v>1076</v>
      </c>
      <c r="D114" s="819">
        <v>41</v>
      </c>
      <c r="E114" s="819">
        <v>845</v>
      </c>
      <c r="F114" s="793" t="str">
        <f t="shared" si="1"/>
        <v>DONE</v>
      </c>
    </row>
    <row r="115" spans="1:6" ht="18.75">
      <c r="A115" s="359">
        <v>115</v>
      </c>
      <c r="B115" s="453" t="s">
        <v>1200</v>
      </c>
      <c r="C115" s="461" t="s">
        <v>1076</v>
      </c>
      <c r="D115" s="819">
        <v>98</v>
      </c>
      <c r="E115" s="819">
        <v>2055</v>
      </c>
      <c r="F115" s="793" t="str">
        <f t="shared" si="1"/>
        <v>DONE</v>
      </c>
    </row>
    <row r="116" spans="1:6" ht="18.75">
      <c r="A116" s="359">
        <v>116</v>
      </c>
      <c r="B116" s="450" t="s">
        <v>366</v>
      </c>
      <c r="C116" s="461" t="s">
        <v>1076</v>
      </c>
      <c r="D116" s="819">
        <v>34</v>
      </c>
      <c r="E116" s="819">
        <v>855</v>
      </c>
      <c r="F116" s="793" t="str">
        <f t="shared" si="1"/>
        <v>DONE</v>
      </c>
    </row>
    <row r="117" spans="1:6" ht="18.75">
      <c r="A117" s="359">
        <v>117</v>
      </c>
      <c r="B117" s="450" t="s">
        <v>879</v>
      </c>
      <c r="C117" s="461" t="s">
        <v>1076</v>
      </c>
      <c r="D117" s="819">
        <v>17</v>
      </c>
      <c r="E117" s="819">
        <v>585</v>
      </c>
      <c r="F117" s="793" t="str">
        <f t="shared" si="1"/>
        <v>DONE</v>
      </c>
    </row>
    <row r="118" spans="1:6" ht="18.75">
      <c r="A118" s="359">
        <v>118</v>
      </c>
      <c r="B118" s="450" t="s">
        <v>1544</v>
      </c>
      <c r="C118" s="461" t="s">
        <v>1076</v>
      </c>
      <c r="D118" s="819">
        <v>18</v>
      </c>
      <c r="E118" s="819">
        <v>605</v>
      </c>
      <c r="F118" s="793" t="str">
        <f t="shared" si="1"/>
        <v>DONE</v>
      </c>
    </row>
    <row r="119" spans="1:6" ht="18.75">
      <c r="A119" s="359">
        <v>119</v>
      </c>
      <c r="B119" s="450" t="s">
        <v>889</v>
      </c>
      <c r="C119" s="461" t="s">
        <v>1076</v>
      </c>
      <c r="D119" s="819">
        <v>9</v>
      </c>
      <c r="E119" s="819">
        <v>550</v>
      </c>
      <c r="F119" s="793" t="str">
        <f t="shared" si="1"/>
        <v/>
      </c>
    </row>
    <row r="120" spans="1:6" ht="18.75">
      <c r="A120" s="359">
        <v>120</v>
      </c>
      <c r="B120" s="450" t="s">
        <v>935</v>
      </c>
      <c r="C120" s="461" t="s">
        <v>1076</v>
      </c>
      <c r="D120" s="819">
        <v>21</v>
      </c>
      <c r="E120" s="819">
        <v>690</v>
      </c>
      <c r="F120" s="793" t="str">
        <f t="shared" si="1"/>
        <v>DONE</v>
      </c>
    </row>
    <row r="121" spans="1:6" ht="18.75">
      <c r="A121" s="359">
        <v>121</v>
      </c>
      <c r="B121" s="573" t="s">
        <v>742</v>
      </c>
      <c r="C121" s="461" t="s">
        <v>1076</v>
      </c>
      <c r="D121" s="819">
        <v>66</v>
      </c>
      <c r="E121" s="819">
        <v>639</v>
      </c>
      <c r="F121" s="793" t="str">
        <f t="shared" si="1"/>
        <v>DONE</v>
      </c>
    </row>
    <row r="122" spans="1:6" ht="18.75">
      <c r="A122" s="359">
        <v>122</v>
      </c>
      <c r="B122" s="450" t="s">
        <v>748</v>
      </c>
      <c r="C122" s="461" t="s">
        <v>1076</v>
      </c>
      <c r="D122" s="819">
        <v>60</v>
      </c>
      <c r="E122" s="819">
        <v>677</v>
      </c>
      <c r="F122" s="793" t="str">
        <f t="shared" si="1"/>
        <v>DONE</v>
      </c>
    </row>
    <row r="123" spans="1:6" ht="18.75">
      <c r="A123" s="359">
        <v>123</v>
      </c>
      <c r="B123" s="450" t="s">
        <v>762</v>
      </c>
      <c r="C123" s="461" t="s">
        <v>1076</v>
      </c>
      <c r="D123" s="819">
        <v>26</v>
      </c>
      <c r="E123" s="819">
        <v>715</v>
      </c>
      <c r="F123" s="793" t="str">
        <f t="shared" si="1"/>
        <v>DONE</v>
      </c>
    </row>
    <row r="124" spans="1:6" ht="18.75">
      <c r="A124" s="359">
        <v>124</v>
      </c>
      <c r="B124" s="450" t="s">
        <v>778</v>
      </c>
      <c r="C124" s="461" t="s">
        <v>1076</v>
      </c>
      <c r="D124" s="819">
        <v>22</v>
      </c>
      <c r="E124" s="819">
        <v>605</v>
      </c>
      <c r="F124" s="793" t="str">
        <f t="shared" si="1"/>
        <v>DONE</v>
      </c>
    </row>
    <row r="125" spans="1:6" ht="18.75">
      <c r="A125" s="359">
        <v>125</v>
      </c>
      <c r="B125" s="453" t="s">
        <v>898</v>
      </c>
      <c r="C125" s="461" t="s">
        <v>1076</v>
      </c>
      <c r="D125" s="819">
        <v>13</v>
      </c>
      <c r="E125" s="819">
        <v>295</v>
      </c>
      <c r="F125" s="793" t="str">
        <f t="shared" si="1"/>
        <v>DONE</v>
      </c>
    </row>
    <row r="126" spans="1:6" ht="18.75">
      <c r="A126" s="359">
        <v>126</v>
      </c>
      <c r="B126" s="450" t="s">
        <v>928</v>
      </c>
      <c r="C126" s="461" t="s">
        <v>1076</v>
      </c>
      <c r="D126" s="819">
        <v>21</v>
      </c>
      <c r="E126" s="819">
        <v>670</v>
      </c>
      <c r="F126" s="793" t="str">
        <f t="shared" si="1"/>
        <v>DONE</v>
      </c>
    </row>
    <row r="127" spans="1:6" ht="18.75">
      <c r="A127" s="359">
        <v>127</v>
      </c>
      <c r="B127" s="302" t="s">
        <v>958</v>
      </c>
      <c r="C127" s="461" t="s">
        <v>1076</v>
      </c>
      <c r="D127" s="819">
        <v>25</v>
      </c>
      <c r="E127" s="819">
        <v>550</v>
      </c>
      <c r="F127" s="793" t="str">
        <f t="shared" si="1"/>
        <v>DONE</v>
      </c>
    </row>
    <row r="128" spans="1:6" ht="18.75">
      <c r="A128" s="359">
        <v>128</v>
      </c>
      <c r="B128" s="450" t="s">
        <v>1077</v>
      </c>
      <c r="C128" s="461" t="s">
        <v>1076</v>
      </c>
      <c r="D128" s="819">
        <v>0</v>
      </c>
      <c r="E128" s="819">
        <v>165</v>
      </c>
      <c r="F128" s="793" t="str">
        <f t="shared" si="1"/>
        <v/>
      </c>
    </row>
    <row r="129" spans="1:6" ht="18.75">
      <c r="A129" s="359">
        <v>129</v>
      </c>
      <c r="B129" s="450" t="s">
        <v>764</v>
      </c>
      <c r="C129" s="461" t="s">
        <v>1076</v>
      </c>
      <c r="D129" s="819">
        <v>0</v>
      </c>
      <c r="E129" s="819">
        <v>0</v>
      </c>
      <c r="F129" s="793" t="str">
        <f t="shared" si="1"/>
        <v/>
      </c>
    </row>
    <row r="130" spans="1:6" ht="18.75">
      <c r="A130" s="359">
        <v>130</v>
      </c>
      <c r="B130" s="450" t="s">
        <v>367</v>
      </c>
      <c r="C130" s="461" t="s">
        <v>1076</v>
      </c>
      <c r="D130" s="819">
        <v>49</v>
      </c>
      <c r="E130" s="819">
        <v>1450</v>
      </c>
      <c r="F130" s="793" t="str">
        <f t="shared" si="1"/>
        <v>DONE</v>
      </c>
    </row>
    <row r="131" spans="1:6" ht="18.75">
      <c r="A131" s="359">
        <v>131</v>
      </c>
      <c r="B131" s="450" t="s">
        <v>785</v>
      </c>
      <c r="C131" s="461" t="s">
        <v>1076</v>
      </c>
      <c r="D131" s="819">
        <v>38</v>
      </c>
      <c r="E131" s="819">
        <v>1211</v>
      </c>
      <c r="F131" s="793" t="str">
        <f t="shared" ref="F131:F194" si="2">IF(D131&gt;=10,"DONE","")</f>
        <v>DONE</v>
      </c>
    </row>
    <row r="132" spans="1:6" ht="18.75">
      <c r="A132" s="359">
        <v>132</v>
      </c>
      <c r="B132" s="450" t="s">
        <v>787</v>
      </c>
      <c r="C132" s="461" t="s">
        <v>1076</v>
      </c>
      <c r="D132" s="819">
        <v>19</v>
      </c>
      <c r="E132" s="819">
        <v>833</v>
      </c>
      <c r="F132" s="793" t="str">
        <f t="shared" si="2"/>
        <v>DONE</v>
      </c>
    </row>
    <row r="133" spans="1:6" ht="18.75">
      <c r="A133" s="359">
        <v>133</v>
      </c>
      <c r="B133" s="450" t="s">
        <v>911</v>
      </c>
      <c r="C133" s="461" t="s">
        <v>1076</v>
      </c>
      <c r="D133" s="819">
        <v>292</v>
      </c>
      <c r="E133" s="819">
        <v>3480</v>
      </c>
      <c r="F133" s="793" t="str">
        <f t="shared" si="2"/>
        <v>DONE</v>
      </c>
    </row>
    <row r="134" spans="1:6" ht="18.75">
      <c r="A134" s="359">
        <v>134</v>
      </c>
      <c r="B134" s="450" t="s">
        <v>960</v>
      </c>
      <c r="C134" s="461" t="s">
        <v>1076</v>
      </c>
      <c r="D134" s="819">
        <v>23</v>
      </c>
      <c r="E134" s="819">
        <v>580</v>
      </c>
      <c r="F134" s="793" t="str">
        <f t="shared" si="2"/>
        <v>DONE</v>
      </c>
    </row>
    <row r="135" spans="1:6" ht="18.75">
      <c r="A135" s="359">
        <v>135</v>
      </c>
      <c r="B135" s="453" t="s">
        <v>732</v>
      </c>
      <c r="C135" s="461" t="s">
        <v>1076</v>
      </c>
      <c r="D135" s="819">
        <v>4</v>
      </c>
      <c r="E135" s="819">
        <v>310</v>
      </c>
      <c r="F135" s="793" t="str">
        <f t="shared" si="2"/>
        <v/>
      </c>
    </row>
    <row r="136" spans="1:6" ht="18.75">
      <c r="A136" s="359">
        <v>136</v>
      </c>
      <c r="B136" s="450" t="s">
        <v>843</v>
      </c>
      <c r="C136" s="461" t="s">
        <v>1076</v>
      </c>
      <c r="D136" s="819">
        <v>27</v>
      </c>
      <c r="E136" s="819">
        <v>845</v>
      </c>
      <c r="F136" s="793" t="str">
        <f t="shared" si="2"/>
        <v>DONE</v>
      </c>
    </row>
    <row r="137" spans="1:6" ht="18.75">
      <c r="A137" s="359">
        <v>137</v>
      </c>
      <c r="B137" s="450" t="s">
        <v>955</v>
      </c>
      <c r="C137" s="461" t="s">
        <v>1076</v>
      </c>
      <c r="D137" s="819">
        <v>21</v>
      </c>
      <c r="E137" s="819">
        <v>1240</v>
      </c>
      <c r="F137" s="793" t="str">
        <f t="shared" si="2"/>
        <v>DONE</v>
      </c>
    </row>
    <row r="138" spans="1:6" ht="18.75">
      <c r="A138" s="359">
        <v>138</v>
      </c>
      <c r="B138" s="450" t="s">
        <v>964</v>
      </c>
      <c r="C138" s="461" t="s">
        <v>1076</v>
      </c>
      <c r="D138" s="819">
        <v>32</v>
      </c>
      <c r="E138" s="819">
        <v>860</v>
      </c>
      <c r="F138" s="793" t="str">
        <f t="shared" si="2"/>
        <v>DONE</v>
      </c>
    </row>
    <row r="139" spans="1:6" ht="18.75">
      <c r="A139" s="359">
        <v>139</v>
      </c>
      <c r="B139" s="450" t="s">
        <v>716</v>
      </c>
      <c r="C139" s="461" t="s">
        <v>1076</v>
      </c>
      <c r="D139" s="819">
        <v>12</v>
      </c>
      <c r="E139" s="819">
        <v>390</v>
      </c>
      <c r="F139" s="793" t="str">
        <f t="shared" si="2"/>
        <v>DONE</v>
      </c>
    </row>
    <row r="140" spans="1:6" ht="18.75">
      <c r="A140" s="359">
        <v>140</v>
      </c>
      <c r="B140" s="450" t="s">
        <v>726</v>
      </c>
      <c r="C140" s="461" t="s">
        <v>1076</v>
      </c>
      <c r="D140" s="819">
        <v>30</v>
      </c>
      <c r="E140" s="819">
        <v>698</v>
      </c>
      <c r="F140" s="793" t="str">
        <f t="shared" si="2"/>
        <v>DONE</v>
      </c>
    </row>
    <row r="141" spans="1:6" ht="18.75">
      <c r="A141" s="359">
        <v>141</v>
      </c>
      <c r="B141" s="302" t="s">
        <v>755</v>
      </c>
      <c r="C141" s="461" t="s">
        <v>1076</v>
      </c>
      <c r="D141" s="819">
        <v>2</v>
      </c>
      <c r="E141" s="819">
        <v>350</v>
      </c>
      <c r="F141" s="793" t="str">
        <f t="shared" si="2"/>
        <v/>
      </c>
    </row>
    <row r="142" spans="1:6" ht="18.75">
      <c r="A142" s="359">
        <v>142</v>
      </c>
      <c r="B142" s="450" t="s">
        <v>783</v>
      </c>
      <c r="C142" s="461" t="s">
        <v>1076</v>
      </c>
      <c r="D142" s="819">
        <v>92</v>
      </c>
      <c r="E142" s="819">
        <v>1140</v>
      </c>
      <c r="F142" s="793" t="str">
        <f t="shared" si="2"/>
        <v>DONE</v>
      </c>
    </row>
    <row r="143" spans="1:6" ht="18.75">
      <c r="A143" s="359">
        <v>143</v>
      </c>
      <c r="B143" s="457" t="s">
        <v>809</v>
      </c>
      <c r="C143" s="461" t="s">
        <v>1076</v>
      </c>
      <c r="D143" s="819">
        <v>83</v>
      </c>
      <c r="E143" s="819">
        <v>1197</v>
      </c>
      <c r="F143" s="793" t="str">
        <f t="shared" si="2"/>
        <v>DONE</v>
      </c>
    </row>
    <row r="144" spans="1:6" ht="18.75">
      <c r="A144" s="359">
        <v>144</v>
      </c>
      <c r="B144" s="457" t="s">
        <v>828</v>
      </c>
      <c r="C144" s="461" t="s">
        <v>1076</v>
      </c>
      <c r="D144" s="819">
        <v>23</v>
      </c>
      <c r="E144" s="819">
        <v>680</v>
      </c>
      <c r="F144" s="793" t="str">
        <f t="shared" si="2"/>
        <v>DONE</v>
      </c>
    </row>
    <row r="145" spans="1:6" ht="18.75">
      <c r="A145" s="359">
        <v>145</v>
      </c>
      <c r="B145" s="450" t="s">
        <v>848</v>
      </c>
      <c r="C145" s="461" t="s">
        <v>1076</v>
      </c>
      <c r="D145" s="819">
        <v>13</v>
      </c>
      <c r="E145" s="819">
        <v>400</v>
      </c>
      <c r="F145" s="793" t="str">
        <f t="shared" si="2"/>
        <v>DONE</v>
      </c>
    </row>
    <row r="146" spans="1:6" ht="18.75">
      <c r="A146" s="359">
        <v>146</v>
      </c>
      <c r="B146" s="453" t="s">
        <v>856</v>
      </c>
      <c r="C146" s="461" t="s">
        <v>1076</v>
      </c>
      <c r="D146" s="819">
        <v>4</v>
      </c>
      <c r="E146" s="819">
        <v>307</v>
      </c>
      <c r="F146" s="793" t="str">
        <f t="shared" si="2"/>
        <v/>
      </c>
    </row>
    <row r="147" spans="1:6" ht="30">
      <c r="A147" s="359">
        <v>147</v>
      </c>
      <c r="B147" s="450" t="s">
        <v>861</v>
      </c>
      <c r="C147" s="461" t="s">
        <v>1076</v>
      </c>
      <c r="D147" s="819">
        <v>24</v>
      </c>
      <c r="E147" s="819">
        <v>670</v>
      </c>
      <c r="F147" s="793" t="str">
        <f t="shared" si="2"/>
        <v>DONE</v>
      </c>
    </row>
    <row r="148" spans="1:6" ht="18.75">
      <c r="A148" s="359">
        <v>148</v>
      </c>
      <c r="B148" s="450" t="s">
        <v>620</v>
      </c>
      <c r="C148" s="461" t="s">
        <v>1076</v>
      </c>
      <c r="D148" s="819">
        <v>8</v>
      </c>
      <c r="E148" s="819">
        <v>760</v>
      </c>
      <c r="F148" s="793" t="str">
        <f t="shared" si="2"/>
        <v/>
      </c>
    </row>
    <row r="149" spans="1:6" ht="18.75">
      <c r="A149" s="359">
        <v>149</v>
      </c>
      <c r="B149" s="450" t="s">
        <v>865</v>
      </c>
      <c r="C149" s="461" t="s">
        <v>1076</v>
      </c>
      <c r="D149" s="819">
        <v>4</v>
      </c>
      <c r="E149" s="819">
        <v>285</v>
      </c>
      <c r="F149" s="793" t="str">
        <f t="shared" si="2"/>
        <v/>
      </c>
    </row>
    <row r="150" spans="1:6" ht="18.75">
      <c r="A150" s="359">
        <v>150</v>
      </c>
      <c r="B150" s="457" t="s">
        <v>885</v>
      </c>
      <c r="C150" s="461" t="s">
        <v>1076</v>
      </c>
      <c r="D150" s="819">
        <v>33</v>
      </c>
      <c r="E150" s="819">
        <v>755</v>
      </c>
      <c r="F150" s="793" t="str">
        <f t="shared" si="2"/>
        <v>DONE</v>
      </c>
    </row>
    <row r="151" spans="1:6" ht="18.75">
      <c r="A151" s="359">
        <v>151</v>
      </c>
      <c r="B151" s="453" t="s">
        <v>886</v>
      </c>
      <c r="C151" s="461" t="s">
        <v>1076</v>
      </c>
      <c r="D151" s="819">
        <v>11</v>
      </c>
      <c r="E151" s="819">
        <v>358</v>
      </c>
      <c r="F151" s="793" t="str">
        <f t="shared" si="2"/>
        <v>DONE</v>
      </c>
    </row>
    <row r="152" spans="1:6" ht="18.75">
      <c r="A152" s="359">
        <v>152</v>
      </c>
      <c r="B152" s="453" t="s">
        <v>887</v>
      </c>
      <c r="C152" s="461" t="s">
        <v>1076</v>
      </c>
      <c r="D152" s="819">
        <v>0</v>
      </c>
      <c r="E152" s="819">
        <v>285</v>
      </c>
      <c r="F152" s="793" t="str">
        <f t="shared" si="2"/>
        <v/>
      </c>
    </row>
    <row r="153" spans="1:6" ht="18.75">
      <c r="A153" s="359">
        <v>153</v>
      </c>
      <c r="B153" s="450" t="s">
        <v>892</v>
      </c>
      <c r="C153" s="461" t="s">
        <v>1076</v>
      </c>
      <c r="D153" s="819">
        <v>35</v>
      </c>
      <c r="E153" s="819">
        <v>760</v>
      </c>
      <c r="F153" s="793" t="str">
        <f t="shared" si="2"/>
        <v>DONE</v>
      </c>
    </row>
    <row r="154" spans="1:6" ht="18.75">
      <c r="A154" s="359">
        <v>154</v>
      </c>
      <c r="B154" s="453" t="s">
        <v>907</v>
      </c>
      <c r="C154" s="461" t="s">
        <v>1076</v>
      </c>
      <c r="D154" s="819">
        <v>1943</v>
      </c>
      <c r="E154" s="819">
        <v>23742</v>
      </c>
      <c r="F154" s="793" t="str">
        <f t="shared" si="2"/>
        <v>DONE</v>
      </c>
    </row>
    <row r="155" spans="1:6" ht="18.75">
      <c r="A155" s="359">
        <v>155</v>
      </c>
      <c r="B155" s="450" t="s">
        <v>932</v>
      </c>
      <c r="C155" s="461" t="s">
        <v>1076</v>
      </c>
      <c r="D155" s="819">
        <v>26</v>
      </c>
      <c r="E155" s="819">
        <v>705</v>
      </c>
      <c r="F155" s="793" t="str">
        <f t="shared" si="2"/>
        <v>DONE</v>
      </c>
    </row>
    <row r="156" spans="1:6" ht="18.75">
      <c r="A156" s="359">
        <v>156</v>
      </c>
      <c r="B156" s="450" t="s">
        <v>959</v>
      </c>
      <c r="C156" s="461" t="s">
        <v>1076</v>
      </c>
      <c r="D156" s="819">
        <v>2</v>
      </c>
      <c r="E156" s="819">
        <v>275</v>
      </c>
      <c r="F156" s="793" t="str">
        <f t="shared" si="2"/>
        <v/>
      </c>
    </row>
    <row r="157" spans="1:6" ht="18.75">
      <c r="A157" s="359">
        <v>157</v>
      </c>
      <c r="B157" s="458" t="s">
        <v>968</v>
      </c>
      <c r="C157" s="461" t="s">
        <v>1076</v>
      </c>
      <c r="D157" s="819">
        <v>3</v>
      </c>
      <c r="E157" s="819">
        <v>465</v>
      </c>
      <c r="F157" s="793" t="str">
        <f t="shared" si="2"/>
        <v/>
      </c>
    </row>
    <row r="158" spans="1:6" ht="18.75">
      <c r="A158" s="359">
        <v>158</v>
      </c>
      <c r="B158" s="450" t="s">
        <v>979</v>
      </c>
      <c r="C158" s="461" t="s">
        <v>1076</v>
      </c>
      <c r="D158" s="819">
        <v>20</v>
      </c>
      <c r="E158" s="819">
        <v>700</v>
      </c>
      <c r="F158" s="793" t="str">
        <f t="shared" si="2"/>
        <v>DONE</v>
      </c>
    </row>
    <row r="159" spans="1:6" ht="18.75">
      <c r="A159" s="359">
        <v>159</v>
      </c>
      <c r="B159" s="450" t="s">
        <v>390</v>
      </c>
      <c r="C159" s="461" t="s">
        <v>1076</v>
      </c>
      <c r="D159" s="819">
        <v>2</v>
      </c>
      <c r="E159" s="819">
        <v>250</v>
      </c>
      <c r="F159" s="793" t="str">
        <f t="shared" si="2"/>
        <v/>
      </c>
    </row>
    <row r="160" spans="1:6" ht="18.75">
      <c r="A160" s="359">
        <v>160</v>
      </c>
      <c r="B160" s="450" t="s">
        <v>864</v>
      </c>
      <c r="C160" s="461" t="s">
        <v>1076</v>
      </c>
      <c r="D160" s="819">
        <v>4</v>
      </c>
      <c r="E160" s="819">
        <v>225</v>
      </c>
      <c r="F160" s="793" t="str">
        <f t="shared" si="2"/>
        <v/>
      </c>
    </row>
    <row r="161" spans="1:6" ht="18.75">
      <c r="A161" s="359">
        <v>161</v>
      </c>
      <c r="B161" s="450" t="s">
        <v>947</v>
      </c>
      <c r="C161" s="461" t="s">
        <v>1076</v>
      </c>
      <c r="D161" s="819">
        <v>43</v>
      </c>
      <c r="E161" s="819">
        <v>860</v>
      </c>
      <c r="F161" s="793" t="str">
        <f t="shared" si="2"/>
        <v>DONE</v>
      </c>
    </row>
    <row r="162" spans="1:6" ht="18.75">
      <c r="A162" s="359">
        <v>162</v>
      </c>
      <c r="B162" s="450" t="s">
        <v>781</v>
      </c>
      <c r="C162" s="461" t="s">
        <v>1076</v>
      </c>
      <c r="D162" s="819">
        <v>3</v>
      </c>
      <c r="E162" s="819">
        <v>265</v>
      </c>
      <c r="F162" s="793" t="str">
        <f t="shared" si="2"/>
        <v/>
      </c>
    </row>
    <row r="163" spans="1:6" ht="18.75">
      <c r="A163" s="359">
        <v>163</v>
      </c>
      <c r="B163" s="450" t="s">
        <v>631</v>
      </c>
      <c r="C163" s="461" t="s">
        <v>1076</v>
      </c>
      <c r="D163" s="819">
        <v>4</v>
      </c>
      <c r="E163" s="819">
        <v>340</v>
      </c>
      <c r="F163" s="793" t="str">
        <f t="shared" si="2"/>
        <v/>
      </c>
    </row>
    <row r="164" spans="1:6" ht="18.75">
      <c r="A164" s="359">
        <v>164</v>
      </c>
      <c r="B164" s="450" t="s">
        <v>727</v>
      </c>
      <c r="C164" s="461" t="s">
        <v>1076</v>
      </c>
      <c r="D164" s="819">
        <v>6</v>
      </c>
      <c r="E164" s="819">
        <v>255</v>
      </c>
      <c r="F164" s="793" t="str">
        <f t="shared" si="2"/>
        <v/>
      </c>
    </row>
    <row r="165" spans="1:6" ht="18.75">
      <c r="A165" s="359">
        <v>165</v>
      </c>
      <c r="B165" s="453" t="s">
        <v>595</v>
      </c>
      <c r="C165" s="461" t="s">
        <v>1076</v>
      </c>
      <c r="D165" s="819">
        <v>0</v>
      </c>
      <c r="E165" s="819">
        <v>175</v>
      </c>
      <c r="F165" s="793" t="str">
        <f t="shared" si="2"/>
        <v/>
      </c>
    </row>
    <row r="166" spans="1:6" ht="18.75">
      <c r="A166" s="359">
        <v>166</v>
      </c>
      <c r="B166" s="450" t="s">
        <v>758</v>
      </c>
      <c r="C166" s="461" t="s">
        <v>1076</v>
      </c>
      <c r="D166" s="819">
        <v>2</v>
      </c>
      <c r="E166" s="819">
        <v>230</v>
      </c>
      <c r="F166" s="793" t="str">
        <f t="shared" si="2"/>
        <v/>
      </c>
    </row>
    <row r="167" spans="1:6" ht="18.75">
      <c r="A167" s="359">
        <v>167</v>
      </c>
      <c r="B167" s="450" t="s">
        <v>760</v>
      </c>
      <c r="C167" s="461" t="s">
        <v>1076</v>
      </c>
      <c r="D167" s="819">
        <v>3</v>
      </c>
      <c r="E167" s="819">
        <v>230</v>
      </c>
      <c r="F167" s="793" t="str">
        <f t="shared" si="2"/>
        <v/>
      </c>
    </row>
    <row r="168" spans="1:6" ht="18.75">
      <c r="A168" s="359">
        <v>168</v>
      </c>
      <c r="B168" s="450" t="s">
        <v>784</v>
      </c>
      <c r="C168" s="461" t="s">
        <v>1076</v>
      </c>
      <c r="D168" s="819">
        <v>1</v>
      </c>
      <c r="E168" s="819">
        <v>200</v>
      </c>
      <c r="F168" s="793" t="str">
        <f t="shared" si="2"/>
        <v/>
      </c>
    </row>
    <row r="169" spans="1:6" ht="18.75">
      <c r="A169" s="359">
        <v>169</v>
      </c>
      <c r="B169" s="450" t="s">
        <v>1078</v>
      </c>
      <c r="C169" s="461" t="s">
        <v>1076</v>
      </c>
      <c r="D169" s="819">
        <v>22</v>
      </c>
      <c r="E169" s="819">
        <v>585</v>
      </c>
      <c r="F169" s="793" t="str">
        <f t="shared" si="2"/>
        <v>DONE</v>
      </c>
    </row>
    <row r="170" spans="1:6" ht="18.75">
      <c r="A170" s="359">
        <v>170</v>
      </c>
      <c r="B170" s="450" t="s">
        <v>810</v>
      </c>
      <c r="C170" s="461" t="s">
        <v>1076</v>
      </c>
      <c r="D170" s="819">
        <v>22</v>
      </c>
      <c r="E170" s="819">
        <v>625</v>
      </c>
      <c r="F170" s="793" t="str">
        <f t="shared" si="2"/>
        <v>DONE</v>
      </c>
    </row>
    <row r="171" spans="1:6" ht="18.75">
      <c r="A171" s="359">
        <v>171</v>
      </c>
      <c r="B171" s="450" t="s">
        <v>833</v>
      </c>
      <c r="C171" s="461" t="s">
        <v>1076</v>
      </c>
      <c r="D171" s="819">
        <v>16</v>
      </c>
      <c r="E171" s="819">
        <v>255</v>
      </c>
      <c r="F171" s="793" t="str">
        <f t="shared" si="2"/>
        <v>DONE</v>
      </c>
    </row>
    <row r="172" spans="1:6" ht="18.75">
      <c r="A172" s="359">
        <v>172</v>
      </c>
      <c r="B172" s="450" t="s">
        <v>859</v>
      </c>
      <c r="C172" s="461" t="s">
        <v>1076</v>
      </c>
      <c r="D172" s="819">
        <v>4</v>
      </c>
      <c r="E172" s="819">
        <v>220</v>
      </c>
      <c r="F172" s="793" t="str">
        <f t="shared" si="2"/>
        <v/>
      </c>
    </row>
    <row r="173" spans="1:6" ht="18.75">
      <c r="A173" s="359">
        <v>173</v>
      </c>
      <c r="B173" s="450" t="s">
        <v>877</v>
      </c>
      <c r="C173" s="461" t="s">
        <v>1076</v>
      </c>
      <c r="D173" s="819">
        <v>32</v>
      </c>
      <c r="E173" s="819">
        <v>710</v>
      </c>
      <c r="F173" s="793" t="str">
        <f t="shared" si="2"/>
        <v>DONE</v>
      </c>
    </row>
    <row r="174" spans="1:6" ht="18.75">
      <c r="A174" s="359">
        <v>174</v>
      </c>
      <c r="B174" s="450" t="s">
        <v>540</v>
      </c>
      <c r="C174" s="461" t="s">
        <v>1076</v>
      </c>
      <c r="D174" s="819">
        <v>5</v>
      </c>
      <c r="E174" s="819">
        <v>285</v>
      </c>
      <c r="F174" s="793" t="str">
        <f t="shared" si="2"/>
        <v/>
      </c>
    </row>
    <row r="175" spans="1:6" ht="18.75">
      <c r="A175" s="359">
        <v>175</v>
      </c>
      <c r="B175" s="450" t="s">
        <v>890</v>
      </c>
      <c r="C175" s="461" t="s">
        <v>1076</v>
      </c>
      <c r="D175" s="819">
        <v>1</v>
      </c>
      <c r="E175" s="819">
        <v>190</v>
      </c>
      <c r="F175" s="793" t="str">
        <f t="shared" si="2"/>
        <v/>
      </c>
    </row>
    <row r="176" spans="1:6" ht="18.75">
      <c r="A176" s="359">
        <v>176</v>
      </c>
      <c r="B176" s="453" t="s">
        <v>1202</v>
      </c>
      <c r="C176" s="461" t="s">
        <v>1076</v>
      </c>
      <c r="D176" s="819">
        <v>0</v>
      </c>
      <c r="E176" s="819">
        <v>0</v>
      </c>
      <c r="F176" s="793" t="str">
        <f t="shared" si="2"/>
        <v/>
      </c>
    </row>
    <row r="177" spans="1:6" ht="18.75">
      <c r="A177" s="359">
        <v>177</v>
      </c>
      <c r="B177" s="453" t="s">
        <v>914</v>
      </c>
      <c r="C177" s="461" t="s">
        <v>1076</v>
      </c>
      <c r="D177" s="819">
        <v>1</v>
      </c>
      <c r="E177" s="819">
        <v>190</v>
      </c>
      <c r="F177" s="793" t="str">
        <f t="shared" si="2"/>
        <v/>
      </c>
    </row>
    <row r="178" spans="1:6" ht="18.75">
      <c r="A178" s="359">
        <v>178</v>
      </c>
      <c r="B178" s="450" t="s">
        <v>954</v>
      </c>
      <c r="C178" s="461" t="s">
        <v>1076</v>
      </c>
      <c r="D178" s="819">
        <v>0</v>
      </c>
      <c r="E178" s="819">
        <v>190</v>
      </c>
      <c r="F178" s="793" t="str">
        <f t="shared" si="2"/>
        <v/>
      </c>
    </row>
    <row r="179" spans="1:6" ht="18.75">
      <c r="A179" s="359">
        <v>179</v>
      </c>
      <c r="B179" s="450" t="s">
        <v>351</v>
      </c>
      <c r="C179" s="461" t="s">
        <v>1076</v>
      </c>
      <c r="D179" s="819">
        <v>126</v>
      </c>
      <c r="E179" s="819">
        <v>2425</v>
      </c>
      <c r="F179" s="793" t="str">
        <f t="shared" si="2"/>
        <v>DONE</v>
      </c>
    </row>
    <row r="180" spans="1:6" ht="18.75">
      <c r="A180" s="359">
        <v>180</v>
      </c>
      <c r="B180" s="450" t="s">
        <v>361</v>
      </c>
      <c r="C180" s="461" t="s">
        <v>1076</v>
      </c>
      <c r="D180" s="819">
        <v>11</v>
      </c>
      <c r="E180" s="819">
        <v>380</v>
      </c>
      <c r="F180" s="793" t="str">
        <f t="shared" si="2"/>
        <v>DONE</v>
      </c>
    </row>
    <row r="181" spans="1:6" ht="18.75">
      <c r="A181" s="359">
        <v>181</v>
      </c>
      <c r="B181" s="450" t="s">
        <v>789</v>
      </c>
      <c r="C181" s="461" t="s">
        <v>1076</v>
      </c>
      <c r="D181" s="819">
        <v>1</v>
      </c>
      <c r="E181" s="819">
        <v>305</v>
      </c>
      <c r="F181" s="793" t="str">
        <f t="shared" si="2"/>
        <v/>
      </c>
    </row>
    <row r="182" spans="1:6" ht="18.75">
      <c r="A182" s="359">
        <v>182</v>
      </c>
      <c r="B182" s="450" t="s">
        <v>1543</v>
      </c>
      <c r="C182" s="461" t="s">
        <v>1076</v>
      </c>
      <c r="D182" s="819">
        <v>2</v>
      </c>
      <c r="E182" s="819">
        <v>215</v>
      </c>
      <c r="F182" s="793" t="str">
        <f t="shared" si="2"/>
        <v/>
      </c>
    </row>
    <row r="183" spans="1:6" ht="18.75">
      <c r="A183" s="359">
        <v>183</v>
      </c>
      <c r="B183" s="453" t="s">
        <v>832</v>
      </c>
      <c r="C183" s="461" t="s">
        <v>1076</v>
      </c>
      <c r="D183" s="819">
        <v>2</v>
      </c>
      <c r="E183" s="819">
        <v>165</v>
      </c>
      <c r="F183" s="793" t="str">
        <f t="shared" si="2"/>
        <v/>
      </c>
    </row>
    <row r="184" spans="1:6" ht="18.75">
      <c r="A184" s="359">
        <v>184</v>
      </c>
      <c r="B184" s="450" t="s">
        <v>845</v>
      </c>
      <c r="C184" s="461" t="s">
        <v>1076</v>
      </c>
      <c r="D184" s="819">
        <v>0</v>
      </c>
      <c r="E184" s="819">
        <v>205</v>
      </c>
      <c r="F184" s="793" t="str">
        <f t="shared" si="2"/>
        <v/>
      </c>
    </row>
    <row r="185" spans="1:6" ht="18.75">
      <c r="A185" s="359">
        <v>185</v>
      </c>
      <c r="B185" s="450" t="s">
        <v>871</v>
      </c>
      <c r="C185" s="461" t="s">
        <v>1076</v>
      </c>
      <c r="D185" s="819">
        <v>8</v>
      </c>
      <c r="E185" s="819">
        <v>320</v>
      </c>
      <c r="F185" s="793" t="str">
        <f t="shared" si="2"/>
        <v/>
      </c>
    </row>
    <row r="186" spans="1:6" ht="18.75">
      <c r="A186" s="359">
        <v>186</v>
      </c>
      <c r="B186" s="450" t="s">
        <v>899</v>
      </c>
      <c r="C186" s="461" t="s">
        <v>1076</v>
      </c>
      <c r="D186" s="819">
        <v>0</v>
      </c>
      <c r="E186" s="819">
        <v>170</v>
      </c>
      <c r="F186" s="793" t="str">
        <f t="shared" si="2"/>
        <v/>
      </c>
    </row>
    <row r="187" spans="1:6" ht="18.75">
      <c r="A187" s="359">
        <v>187</v>
      </c>
      <c r="B187" s="453" t="s">
        <v>903</v>
      </c>
      <c r="C187" s="461" t="s">
        <v>1076</v>
      </c>
      <c r="D187" s="819">
        <v>2</v>
      </c>
      <c r="E187" s="819">
        <v>205</v>
      </c>
      <c r="F187" s="793" t="str">
        <f t="shared" si="2"/>
        <v/>
      </c>
    </row>
    <row r="188" spans="1:6" ht="18.75">
      <c r="A188" s="359">
        <v>188</v>
      </c>
      <c r="B188" s="450" t="s">
        <v>904</v>
      </c>
      <c r="C188" s="461" t="s">
        <v>1076</v>
      </c>
      <c r="D188" s="819">
        <v>29</v>
      </c>
      <c r="E188" s="819">
        <v>425</v>
      </c>
      <c r="F188" s="793" t="str">
        <f t="shared" si="2"/>
        <v>DONE</v>
      </c>
    </row>
    <row r="189" spans="1:6" ht="18.75">
      <c r="A189" s="359">
        <v>189</v>
      </c>
      <c r="B189" s="450" t="s">
        <v>936</v>
      </c>
      <c r="C189" s="461" t="s">
        <v>1076</v>
      </c>
      <c r="D189" s="819">
        <v>14</v>
      </c>
      <c r="E189" s="819">
        <v>260</v>
      </c>
      <c r="F189" s="793" t="str">
        <f t="shared" si="2"/>
        <v>DONE</v>
      </c>
    </row>
    <row r="190" spans="1:6" ht="18.75">
      <c r="A190" s="359">
        <v>190</v>
      </c>
      <c r="B190" s="450" t="s">
        <v>976</v>
      </c>
      <c r="C190" s="461" t="s">
        <v>1076</v>
      </c>
      <c r="D190" s="819">
        <v>0</v>
      </c>
      <c r="E190" s="819">
        <v>220</v>
      </c>
      <c r="F190" s="793" t="str">
        <f t="shared" si="2"/>
        <v/>
      </c>
    </row>
    <row r="191" spans="1:6" ht="18.75">
      <c r="A191" s="359">
        <v>191</v>
      </c>
      <c r="B191" s="450" t="s">
        <v>991</v>
      </c>
      <c r="C191" s="461" t="s">
        <v>1076</v>
      </c>
      <c r="D191" s="819">
        <v>5</v>
      </c>
      <c r="E191" s="819">
        <v>250</v>
      </c>
      <c r="F191" s="793" t="str">
        <f t="shared" si="2"/>
        <v/>
      </c>
    </row>
    <row r="192" spans="1:6" ht="18.75">
      <c r="A192" s="359">
        <v>192</v>
      </c>
      <c r="B192" s="450" t="s">
        <v>927</v>
      </c>
      <c r="C192" s="461" t="s">
        <v>1076</v>
      </c>
      <c r="D192" s="819">
        <v>112</v>
      </c>
      <c r="E192" s="819">
        <v>2270</v>
      </c>
      <c r="F192" s="793" t="str">
        <f t="shared" si="2"/>
        <v>DONE</v>
      </c>
    </row>
    <row r="193" spans="1:6" ht="18.75">
      <c r="A193" s="359">
        <v>193</v>
      </c>
      <c r="B193" s="450" t="s">
        <v>357</v>
      </c>
      <c r="C193" s="461" t="s">
        <v>1076</v>
      </c>
      <c r="D193" s="819">
        <v>78</v>
      </c>
      <c r="E193" s="819">
        <v>2240</v>
      </c>
      <c r="F193" s="793" t="str">
        <f t="shared" si="2"/>
        <v>DONE</v>
      </c>
    </row>
    <row r="194" spans="1:6" ht="18.75">
      <c r="A194" s="359">
        <v>194</v>
      </c>
      <c r="B194" s="450" t="s">
        <v>596</v>
      </c>
      <c r="C194" s="461" t="s">
        <v>1076</v>
      </c>
      <c r="D194" s="819">
        <v>2</v>
      </c>
      <c r="E194" s="819">
        <v>365</v>
      </c>
      <c r="F194" s="793" t="str">
        <f t="shared" si="2"/>
        <v/>
      </c>
    </row>
    <row r="195" spans="1:6" ht="18.75">
      <c r="A195" s="359">
        <v>195</v>
      </c>
      <c r="B195" s="573" t="s">
        <v>1542</v>
      </c>
      <c r="C195" s="461" t="s">
        <v>1076</v>
      </c>
      <c r="D195" s="819">
        <v>3</v>
      </c>
      <c r="E195" s="819">
        <v>330</v>
      </c>
      <c r="F195" s="793" t="str">
        <f t="shared" ref="F195:F258" si="3">IF(D195&gt;=10,"DONE","")</f>
        <v/>
      </c>
    </row>
    <row r="196" spans="1:6" ht="18.75">
      <c r="A196" s="359">
        <v>196</v>
      </c>
      <c r="B196" s="453" t="s">
        <v>718</v>
      </c>
      <c r="C196" s="461" t="s">
        <v>1076</v>
      </c>
      <c r="D196" s="819">
        <v>1</v>
      </c>
      <c r="E196" s="819">
        <v>310</v>
      </c>
      <c r="F196" s="793" t="str">
        <f t="shared" si="3"/>
        <v/>
      </c>
    </row>
    <row r="197" spans="1:6" ht="18.75">
      <c r="A197" s="359">
        <v>197</v>
      </c>
      <c r="B197" s="450" t="s">
        <v>719</v>
      </c>
      <c r="C197" s="461" t="s">
        <v>1076</v>
      </c>
      <c r="D197" s="819">
        <v>0</v>
      </c>
      <c r="E197" s="819">
        <v>350</v>
      </c>
      <c r="F197" s="793" t="str">
        <f t="shared" si="3"/>
        <v/>
      </c>
    </row>
    <row r="198" spans="1:6" ht="18.75">
      <c r="A198" s="359">
        <v>198</v>
      </c>
      <c r="B198" s="450" t="s">
        <v>736</v>
      </c>
      <c r="C198" s="461" t="s">
        <v>1076</v>
      </c>
      <c r="D198" s="819">
        <v>3</v>
      </c>
      <c r="E198" s="819">
        <v>270</v>
      </c>
      <c r="F198" s="793" t="str">
        <f t="shared" si="3"/>
        <v/>
      </c>
    </row>
    <row r="199" spans="1:6" ht="18.75">
      <c r="A199" s="359">
        <v>199</v>
      </c>
      <c r="B199" s="450" t="s">
        <v>751</v>
      </c>
      <c r="C199" s="461" t="s">
        <v>1076</v>
      </c>
      <c r="D199" s="819">
        <v>2</v>
      </c>
      <c r="E199" s="819">
        <v>295</v>
      </c>
      <c r="F199" s="793" t="str">
        <f t="shared" si="3"/>
        <v/>
      </c>
    </row>
    <row r="200" spans="1:6" ht="18.75">
      <c r="A200" s="359">
        <v>200</v>
      </c>
      <c r="B200" s="450" t="s">
        <v>790</v>
      </c>
      <c r="C200" s="461" t="s">
        <v>1076</v>
      </c>
      <c r="D200" s="819">
        <v>11</v>
      </c>
      <c r="E200" s="819">
        <v>510</v>
      </c>
      <c r="F200" s="793" t="str">
        <f t="shared" si="3"/>
        <v>DONE</v>
      </c>
    </row>
    <row r="201" spans="1:6" ht="18.75">
      <c r="A201" s="359">
        <v>201</v>
      </c>
      <c r="B201" s="450" t="s">
        <v>797</v>
      </c>
      <c r="C201" s="461" t="s">
        <v>1076</v>
      </c>
      <c r="D201" s="819">
        <v>0</v>
      </c>
      <c r="E201" s="819">
        <v>265</v>
      </c>
      <c r="F201" s="793" t="str">
        <f t="shared" si="3"/>
        <v/>
      </c>
    </row>
    <row r="202" spans="1:6" ht="18.75">
      <c r="A202" s="359">
        <v>202</v>
      </c>
      <c r="B202" s="450" t="s">
        <v>802</v>
      </c>
      <c r="C202" s="461" t="s">
        <v>1076</v>
      </c>
      <c r="D202" s="819">
        <v>0</v>
      </c>
      <c r="E202" s="819">
        <v>310</v>
      </c>
      <c r="F202" s="793" t="str">
        <f t="shared" si="3"/>
        <v/>
      </c>
    </row>
    <row r="203" spans="1:6" ht="18.75">
      <c r="A203" s="359">
        <v>203</v>
      </c>
      <c r="B203" s="450" t="s">
        <v>841</v>
      </c>
      <c r="C203" s="461" t="s">
        <v>1076</v>
      </c>
      <c r="D203" s="819">
        <v>2</v>
      </c>
      <c r="E203" s="819">
        <v>290</v>
      </c>
      <c r="F203" s="793" t="str">
        <f t="shared" si="3"/>
        <v/>
      </c>
    </row>
    <row r="204" spans="1:6" ht="18.75">
      <c r="A204" s="359">
        <v>204</v>
      </c>
      <c r="B204" s="453" t="s">
        <v>842</v>
      </c>
      <c r="C204" s="461" t="s">
        <v>1076</v>
      </c>
      <c r="D204" s="819">
        <v>0</v>
      </c>
      <c r="E204" s="819">
        <v>0</v>
      </c>
      <c r="F204" s="793" t="str">
        <f t="shared" si="3"/>
        <v/>
      </c>
    </row>
    <row r="205" spans="1:6" ht="18.75">
      <c r="A205" s="359">
        <v>205</v>
      </c>
      <c r="B205" s="450" t="s">
        <v>870</v>
      </c>
      <c r="C205" s="461" t="s">
        <v>1076</v>
      </c>
      <c r="D205" s="819">
        <v>2</v>
      </c>
      <c r="E205" s="819">
        <v>300</v>
      </c>
      <c r="F205" s="793" t="str">
        <f t="shared" si="3"/>
        <v/>
      </c>
    </row>
    <row r="206" spans="1:6" ht="18.75">
      <c r="A206" s="359">
        <v>206</v>
      </c>
      <c r="B206" s="453" t="s">
        <v>1203</v>
      </c>
      <c r="C206" s="461" t="s">
        <v>1076</v>
      </c>
      <c r="D206" s="819">
        <v>0</v>
      </c>
      <c r="E206" s="819">
        <v>265</v>
      </c>
      <c r="F206" s="793" t="str">
        <f t="shared" si="3"/>
        <v/>
      </c>
    </row>
    <row r="207" spans="1:6" ht="18.75">
      <c r="A207" s="359">
        <v>207</v>
      </c>
      <c r="B207" s="453" t="s">
        <v>881</v>
      </c>
      <c r="C207" s="461" t="s">
        <v>1076</v>
      </c>
      <c r="D207" s="819">
        <v>0</v>
      </c>
      <c r="E207" s="819">
        <v>275</v>
      </c>
      <c r="F207" s="793" t="str">
        <f t="shared" si="3"/>
        <v/>
      </c>
    </row>
    <row r="208" spans="1:6" ht="18.75">
      <c r="A208" s="359">
        <v>208</v>
      </c>
      <c r="B208" s="302" t="s">
        <v>910</v>
      </c>
      <c r="C208" s="461" t="s">
        <v>1076</v>
      </c>
      <c r="D208" s="819">
        <v>1</v>
      </c>
      <c r="E208" s="819">
        <v>310</v>
      </c>
      <c r="F208" s="793" t="str">
        <f t="shared" si="3"/>
        <v/>
      </c>
    </row>
    <row r="209" spans="1:6" ht="18.75">
      <c r="A209" s="359">
        <v>209</v>
      </c>
      <c r="B209" s="450" t="s">
        <v>941</v>
      </c>
      <c r="C209" s="461" t="s">
        <v>1076</v>
      </c>
      <c r="D209" s="819">
        <v>0</v>
      </c>
      <c r="E209" s="819">
        <v>330</v>
      </c>
      <c r="F209" s="793" t="str">
        <f t="shared" si="3"/>
        <v/>
      </c>
    </row>
    <row r="210" spans="1:6" ht="18.75">
      <c r="A210" s="359">
        <v>210</v>
      </c>
      <c r="B210" s="453" t="s">
        <v>953</v>
      </c>
      <c r="C210" s="461" t="s">
        <v>1076</v>
      </c>
      <c r="D210" s="819">
        <v>21</v>
      </c>
      <c r="E210" s="819">
        <v>460</v>
      </c>
      <c r="F210" s="793" t="str">
        <f t="shared" si="3"/>
        <v>DONE</v>
      </c>
    </row>
    <row r="211" spans="1:6" ht="18.75">
      <c r="A211" s="359">
        <v>211</v>
      </c>
      <c r="B211" s="453" t="s">
        <v>957</v>
      </c>
      <c r="C211" s="461" t="s">
        <v>1076</v>
      </c>
      <c r="D211" s="819">
        <v>2</v>
      </c>
      <c r="E211" s="819">
        <v>385</v>
      </c>
      <c r="F211" s="793" t="str">
        <f t="shared" si="3"/>
        <v/>
      </c>
    </row>
    <row r="212" spans="1:6" ht="18.75">
      <c r="A212" s="359">
        <v>212</v>
      </c>
      <c r="B212" s="453" t="s">
        <v>702</v>
      </c>
      <c r="C212" s="461" t="s">
        <v>1076</v>
      </c>
      <c r="D212" s="819">
        <v>0</v>
      </c>
      <c r="E212" s="819">
        <v>260</v>
      </c>
      <c r="F212" s="793" t="str">
        <f t="shared" si="3"/>
        <v/>
      </c>
    </row>
    <row r="213" spans="1:6" ht="18.75">
      <c r="A213" s="359">
        <v>213</v>
      </c>
      <c r="B213" s="450" t="s">
        <v>969</v>
      </c>
      <c r="C213" s="461" t="s">
        <v>1076</v>
      </c>
      <c r="D213" s="819">
        <v>0</v>
      </c>
      <c r="E213" s="819">
        <v>335</v>
      </c>
      <c r="F213" s="793" t="str">
        <f t="shared" si="3"/>
        <v/>
      </c>
    </row>
    <row r="214" spans="1:6" ht="18.75">
      <c r="A214" s="359">
        <v>214</v>
      </c>
      <c r="B214" s="450" t="s">
        <v>980</v>
      </c>
      <c r="C214" s="461" t="s">
        <v>1076</v>
      </c>
      <c r="D214" s="819">
        <v>1</v>
      </c>
      <c r="E214" s="819">
        <v>315</v>
      </c>
      <c r="F214" s="793" t="str">
        <f t="shared" si="3"/>
        <v/>
      </c>
    </row>
    <row r="215" spans="1:6" ht="18.75">
      <c r="A215" s="359">
        <v>215</v>
      </c>
      <c r="B215" s="450" t="s">
        <v>987</v>
      </c>
      <c r="C215" s="461" t="s">
        <v>1076</v>
      </c>
      <c r="D215" s="819">
        <v>3</v>
      </c>
      <c r="E215" s="819">
        <v>425</v>
      </c>
      <c r="F215" s="793" t="str">
        <f t="shared" si="3"/>
        <v/>
      </c>
    </row>
    <row r="216" spans="1:6" ht="18.75">
      <c r="A216" s="359">
        <v>216</v>
      </c>
      <c r="B216" s="450" t="s">
        <v>421</v>
      </c>
      <c r="C216" s="461" t="s">
        <v>1076</v>
      </c>
      <c r="D216" s="819">
        <v>44</v>
      </c>
      <c r="E216" s="819">
        <v>1045</v>
      </c>
      <c r="F216" s="793" t="str">
        <f t="shared" si="3"/>
        <v>DONE</v>
      </c>
    </row>
    <row r="217" spans="1:6" ht="18.75">
      <c r="A217" s="359">
        <v>217</v>
      </c>
      <c r="B217" s="450" t="s">
        <v>867</v>
      </c>
      <c r="C217" s="461" t="s">
        <v>1076</v>
      </c>
      <c r="D217" s="819">
        <v>1</v>
      </c>
      <c r="E217" s="819">
        <v>225</v>
      </c>
      <c r="F217" s="793" t="str">
        <f t="shared" si="3"/>
        <v/>
      </c>
    </row>
    <row r="218" spans="1:6" ht="18.75">
      <c r="A218" s="359">
        <v>218</v>
      </c>
      <c r="B218" s="450" t="s">
        <v>677</v>
      </c>
      <c r="C218" s="461" t="s">
        <v>1076</v>
      </c>
      <c r="D218" s="819">
        <v>16</v>
      </c>
      <c r="E218" s="819">
        <v>445</v>
      </c>
      <c r="F218" s="793" t="str">
        <f t="shared" si="3"/>
        <v>DONE</v>
      </c>
    </row>
    <row r="219" spans="1:6" ht="18.75">
      <c r="A219" s="359">
        <v>219</v>
      </c>
      <c r="B219" s="450" t="s">
        <v>678</v>
      </c>
      <c r="C219" s="461" t="s">
        <v>1076</v>
      </c>
      <c r="D219" s="819">
        <v>0</v>
      </c>
      <c r="E219" s="819">
        <v>200</v>
      </c>
      <c r="F219" s="793" t="str">
        <f t="shared" si="3"/>
        <v/>
      </c>
    </row>
    <row r="220" spans="1:6" ht="18.75">
      <c r="A220" s="359">
        <v>220</v>
      </c>
      <c r="B220" s="450" t="s">
        <v>566</v>
      </c>
      <c r="C220" s="461" t="s">
        <v>1076</v>
      </c>
      <c r="D220" s="819">
        <v>0</v>
      </c>
      <c r="E220" s="819">
        <v>185</v>
      </c>
      <c r="F220" s="793" t="str">
        <f t="shared" si="3"/>
        <v/>
      </c>
    </row>
    <row r="221" spans="1:6" ht="18.75">
      <c r="A221" s="359">
        <v>221</v>
      </c>
      <c r="B221" s="450" t="s">
        <v>688</v>
      </c>
      <c r="C221" s="461" t="s">
        <v>1076</v>
      </c>
      <c r="D221" s="819">
        <v>1</v>
      </c>
      <c r="E221" s="819">
        <v>170</v>
      </c>
      <c r="F221" s="793" t="str">
        <f t="shared" si="3"/>
        <v/>
      </c>
    </row>
    <row r="222" spans="1:6" ht="18.75">
      <c r="A222" s="359">
        <v>222</v>
      </c>
      <c r="B222" s="450" t="s">
        <v>689</v>
      </c>
      <c r="C222" s="461" t="s">
        <v>1076</v>
      </c>
      <c r="D222" s="819">
        <v>1</v>
      </c>
      <c r="E222" s="819">
        <v>325</v>
      </c>
      <c r="F222" s="793" t="str">
        <f t="shared" si="3"/>
        <v/>
      </c>
    </row>
    <row r="223" spans="1:6" ht="18.75">
      <c r="A223" s="359">
        <v>223</v>
      </c>
      <c r="B223" s="450" t="s">
        <v>679</v>
      </c>
      <c r="C223" s="461" t="s">
        <v>1076</v>
      </c>
      <c r="D223" s="819">
        <v>3</v>
      </c>
      <c r="E223" s="819">
        <v>210</v>
      </c>
      <c r="F223" s="793" t="str">
        <f t="shared" si="3"/>
        <v/>
      </c>
    </row>
    <row r="224" spans="1:6" ht="18.75">
      <c r="A224" s="359">
        <v>224</v>
      </c>
      <c r="B224" s="450" t="s">
        <v>1541</v>
      </c>
      <c r="C224" s="461" t="s">
        <v>1076</v>
      </c>
      <c r="D224" s="819">
        <v>0</v>
      </c>
      <c r="E224" s="819">
        <v>220</v>
      </c>
      <c r="F224" s="793" t="str">
        <f t="shared" si="3"/>
        <v/>
      </c>
    </row>
    <row r="225" spans="1:6" ht="18.75">
      <c r="A225" s="359">
        <v>225</v>
      </c>
      <c r="B225" s="450" t="s">
        <v>753</v>
      </c>
      <c r="C225" s="461" t="s">
        <v>1076</v>
      </c>
      <c r="D225" s="819">
        <v>0</v>
      </c>
      <c r="E225" s="819">
        <v>180</v>
      </c>
      <c r="F225" s="793" t="str">
        <f t="shared" si="3"/>
        <v/>
      </c>
    </row>
    <row r="226" spans="1:6" ht="18.75">
      <c r="A226" s="359">
        <v>226</v>
      </c>
      <c r="B226" s="450" t="s">
        <v>769</v>
      </c>
      <c r="C226" s="461" t="s">
        <v>1076</v>
      </c>
      <c r="D226" s="819">
        <v>4</v>
      </c>
      <c r="E226" s="819">
        <v>190</v>
      </c>
      <c r="F226" s="793" t="str">
        <f t="shared" si="3"/>
        <v/>
      </c>
    </row>
    <row r="227" spans="1:6" ht="18.75">
      <c r="A227" s="359">
        <v>227</v>
      </c>
      <c r="B227" s="450" t="s">
        <v>681</v>
      </c>
      <c r="C227" s="461" t="s">
        <v>1076</v>
      </c>
      <c r="D227" s="819">
        <v>0</v>
      </c>
      <c r="E227" s="819">
        <v>200</v>
      </c>
      <c r="F227" s="793" t="str">
        <f t="shared" si="3"/>
        <v/>
      </c>
    </row>
    <row r="228" spans="1:6" ht="18.75">
      <c r="A228" s="359">
        <v>228</v>
      </c>
      <c r="B228" s="450" t="s">
        <v>788</v>
      </c>
      <c r="C228" s="461" t="s">
        <v>1076</v>
      </c>
      <c r="D228" s="819">
        <v>0</v>
      </c>
      <c r="E228" s="819">
        <v>220</v>
      </c>
      <c r="F228" s="793" t="str">
        <f t="shared" si="3"/>
        <v/>
      </c>
    </row>
    <row r="229" spans="1:6" ht="18.75">
      <c r="A229" s="359">
        <v>229</v>
      </c>
      <c r="B229" s="450" t="s">
        <v>682</v>
      </c>
      <c r="C229" s="461" t="s">
        <v>1076</v>
      </c>
      <c r="D229" s="819">
        <v>29</v>
      </c>
      <c r="E229" s="819">
        <v>430</v>
      </c>
      <c r="F229" s="793" t="str">
        <f t="shared" si="3"/>
        <v>DONE</v>
      </c>
    </row>
    <row r="230" spans="1:6" ht="18.75">
      <c r="A230" s="359">
        <v>230</v>
      </c>
      <c r="B230" s="450" t="s">
        <v>793</v>
      </c>
      <c r="C230" s="461" t="s">
        <v>1076</v>
      </c>
      <c r="D230" s="819">
        <v>0</v>
      </c>
      <c r="E230" s="819">
        <v>325</v>
      </c>
      <c r="F230" s="793" t="str">
        <f t="shared" si="3"/>
        <v/>
      </c>
    </row>
    <row r="231" spans="1:6" ht="18.75">
      <c r="A231" s="359">
        <v>231</v>
      </c>
      <c r="B231" s="450" t="s">
        <v>799</v>
      </c>
      <c r="C231" s="461" t="s">
        <v>1076</v>
      </c>
      <c r="D231" s="819">
        <v>0</v>
      </c>
      <c r="E231" s="819">
        <v>215</v>
      </c>
      <c r="F231" s="793" t="str">
        <f t="shared" si="3"/>
        <v/>
      </c>
    </row>
    <row r="232" spans="1:6" ht="18.75">
      <c r="A232" s="359">
        <v>232</v>
      </c>
      <c r="B232" s="453" t="s">
        <v>683</v>
      </c>
      <c r="C232" s="461" t="s">
        <v>1076</v>
      </c>
      <c r="D232" s="819">
        <v>4</v>
      </c>
      <c r="E232" s="819">
        <v>200</v>
      </c>
      <c r="F232" s="793" t="str">
        <f t="shared" si="3"/>
        <v/>
      </c>
    </row>
    <row r="233" spans="1:6" ht="18.75">
      <c r="A233" s="359">
        <v>233</v>
      </c>
      <c r="B233" s="450" t="s">
        <v>819</v>
      </c>
      <c r="C233" s="461" t="s">
        <v>1076</v>
      </c>
      <c r="D233" s="819">
        <v>0</v>
      </c>
      <c r="E233" s="819">
        <v>160</v>
      </c>
      <c r="F233" s="793" t="str">
        <f t="shared" si="3"/>
        <v/>
      </c>
    </row>
    <row r="234" spans="1:6" ht="18.75">
      <c r="A234" s="359">
        <v>234</v>
      </c>
      <c r="B234" s="450" t="s">
        <v>820</v>
      </c>
      <c r="C234" s="461" t="s">
        <v>1076</v>
      </c>
      <c r="D234" s="819">
        <v>1</v>
      </c>
      <c r="E234" s="819">
        <v>350</v>
      </c>
      <c r="F234" s="793" t="str">
        <f t="shared" si="3"/>
        <v/>
      </c>
    </row>
    <row r="235" spans="1:6" ht="18.75">
      <c r="A235" s="359">
        <v>235</v>
      </c>
      <c r="B235" s="450" t="s">
        <v>684</v>
      </c>
      <c r="C235" s="461" t="s">
        <v>1076</v>
      </c>
      <c r="D235" s="819">
        <v>10</v>
      </c>
      <c r="E235" s="819">
        <v>210</v>
      </c>
      <c r="F235" s="793" t="str">
        <f t="shared" si="3"/>
        <v>DONE</v>
      </c>
    </row>
    <row r="236" spans="1:6" ht="18.75">
      <c r="A236" s="359">
        <v>236</v>
      </c>
      <c r="B236" s="450" t="s">
        <v>691</v>
      </c>
      <c r="C236" s="461" t="s">
        <v>1076</v>
      </c>
      <c r="D236" s="819">
        <v>2</v>
      </c>
      <c r="E236" s="819">
        <v>180</v>
      </c>
      <c r="F236" s="793" t="str">
        <f t="shared" si="3"/>
        <v/>
      </c>
    </row>
    <row r="237" spans="1:6" ht="18.75">
      <c r="A237" s="359">
        <v>237</v>
      </c>
      <c r="B237" s="450" t="s">
        <v>866</v>
      </c>
      <c r="C237" s="461" t="s">
        <v>1076</v>
      </c>
      <c r="D237" s="819">
        <v>0</v>
      </c>
      <c r="E237" s="819">
        <v>205</v>
      </c>
      <c r="F237" s="793" t="str">
        <f t="shared" si="3"/>
        <v/>
      </c>
    </row>
    <row r="238" spans="1:6" ht="18.75">
      <c r="A238" s="359">
        <v>238</v>
      </c>
      <c r="B238" s="450" t="s">
        <v>685</v>
      </c>
      <c r="C238" s="461" t="s">
        <v>1076</v>
      </c>
      <c r="D238" s="819">
        <v>1</v>
      </c>
      <c r="E238" s="819">
        <v>285</v>
      </c>
      <c r="F238" s="793" t="str">
        <f t="shared" si="3"/>
        <v/>
      </c>
    </row>
    <row r="239" spans="1:6" ht="18.75">
      <c r="A239" s="359">
        <v>239</v>
      </c>
      <c r="B239" s="450" t="s">
        <v>686</v>
      </c>
      <c r="C239" s="461" t="s">
        <v>1076</v>
      </c>
      <c r="D239" s="819">
        <v>0</v>
      </c>
      <c r="E239" s="819">
        <v>185</v>
      </c>
      <c r="F239" s="793" t="str">
        <f t="shared" si="3"/>
        <v/>
      </c>
    </row>
    <row r="240" spans="1:6" ht="18.75">
      <c r="A240" s="359">
        <v>240</v>
      </c>
      <c r="B240" s="450" t="s">
        <v>687</v>
      </c>
      <c r="C240" s="461" t="s">
        <v>1076</v>
      </c>
      <c r="D240" s="819">
        <v>1</v>
      </c>
      <c r="E240" s="819">
        <v>215</v>
      </c>
      <c r="F240" s="793" t="str">
        <f t="shared" si="3"/>
        <v/>
      </c>
    </row>
    <row r="241" spans="1:6" ht="18.75">
      <c r="A241" s="359">
        <v>241</v>
      </c>
      <c r="B241" s="450" t="s">
        <v>693</v>
      </c>
      <c r="C241" s="461" t="s">
        <v>1076</v>
      </c>
      <c r="D241" s="819">
        <v>0</v>
      </c>
      <c r="E241" s="819">
        <v>190</v>
      </c>
      <c r="F241" s="793" t="str">
        <f t="shared" si="3"/>
        <v/>
      </c>
    </row>
    <row r="242" spans="1:6" ht="18.75">
      <c r="A242" s="359">
        <v>242</v>
      </c>
      <c r="B242" s="450" t="s">
        <v>931</v>
      </c>
      <c r="C242" s="461" t="s">
        <v>1076</v>
      </c>
      <c r="D242" s="819">
        <v>0</v>
      </c>
      <c r="E242" s="819">
        <v>225</v>
      </c>
      <c r="F242" s="793" t="str">
        <f t="shared" si="3"/>
        <v/>
      </c>
    </row>
    <row r="243" spans="1:6" ht="18.75">
      <c r="A243" s="359">
        <v>243</v>
      </c>
      <c r="B243" s="450" t="s">
        <v>946</v>
      </c>
      <c r="C243" s="461" t="s">
        <v>1076</v>
      </c>
      <c r="D243" s="819">
        <v>0</v>
      </c>
      <c r="E243" s="819">
        <v>170</v>
      </c>
      <c r="F243" s="793" t="str">
        <f t="shared" si="3"/>
        <v/>
      </c>
    </row>
    <row r="244" spans="1:6" ht="18.75">
      <c r="A244" s="359">
        <v>244</v>
      </c>
      <c r="B244" s="450" t="s">
        <v>950</v>
      </c>
      <c r="C244" s="461" t="s">
        <v>1076</v>
      </c>
      <c r="D244" s="819">
        <v>5</v>
      </c>
      <c r="E244" s="819">
        <v>245</v>
      </c>
      <c r="F244" s="793" t="str">
        <f t="shared" si="3"/>
        <v/>
      </c>
    </row>
    <row r="245" spans="1:6" ht="18.75">
      <c r="A245" s="359">
        <v>245</v>
      </c>
      <c r="B245" s="450" t="s">
        <v>951</v>
      </c>
      <c r="C245" s="461" t="s">
        <v>1076</v>
      </c>
      <c r="D245" s="819">
        <v>3</v>
      </c>
      <c r="E245" s="819">
        <v>270</v>
      </c>
      <c r="F245" s="793" t="str">
        <f t="shared" si="3"/>
        <v/>
      </c>
    </row>
    <row r="246" spans="1:6" ht="18.75">
      <c r="A246" s="359">
        <v>246</v>
      </c>
      <c r="B246" s="450" t="s">
        <v>952</v>
      </c>
      <c r="C246" s="461" t="s">
        <v>1076</v>
      </c>
      <c r="D246" s="819">
        <v>2</v>
      </c>
      <c r="E246" s="819">
        <v>170</v>
      </c>
      <c r="F246" s="793" t="str">
        <f t="shared" si="3"/>
        <v/>
      </c>
    </row>
    <row r="247" spans="1:6" ht="18.75">
      <c r="A247" s="359">
        <v>247</v>
      </c>
      <c r="B247" s="450" t="s">
        <v>975</v>
      </c>
      <c r="C247" s="461" t="s">
        <v>1076</v>
      </c>
      <c r="D247" s="819">
        <v>0</v>
      </c>
      <c r="E247" s="819">
        <v>210</v>
      </c>
      <c r="F247" s="793" t="str">
        <f t="shared" si="3"/>
        <v/>
      </c>
    </row>
    <row r="248" spans="1:6" ht="18.75">
      <c r="A248" s="359">
        <v>248</v>
      </c>
      <c r="B248" s="453" t="s">
        <v>335</v>
      </c>
      <c r="C248" s="461" t="s">
        <v>1076</v>
      </c>
      <c r="D248" s="819">
        <v>4</v>
      </c>
      <c r="E248" s="819">
        <v>280</v>
      </c>
      <c r="F248" s="793" t="str">
        <f t="shared" si="3"/>
        <v/>
      </c>
    </row>
    <row r="249" spans="1:6" ht="18.75">
      <c r="A249" s="359">
        <v>249</v>
      </c>
      <c r="B249" s="450" t="s">
        <v>567</v>
      </c>
      <c r="C249" s="461" t="s">
        <v>1076</v>
      </c>
      <c r="D249" s="819">
        <v>14</v>
      </c>
      <c r="E249" s="819">
        <v>310</v>
      </c>
      <c r="F249" s="793" t="str">
        <f t="shared" si="3"/>
        <v>DONE</v>
      </c>
    </row>
    <row r="250" spans="1:6" ht="18.75">
      <c r="A250" s="359">
        <v>250</v>
      </c>
      <c r="B250" s="450" t="s">
        <v>745</v>
      </c>
      <c r="C250" s="461" t="s">
        <v>1076</v>
      </c>
      <c r="D250" s="819">
        <v>0</v>
      </c>
      <c r="E250" s="819">
        <v>285</v>
      </c>
      <c r="F250" s="793" t="str">
        <f t="shared" si="3"/>
        <v/>
      </c>
    </row>
    <row r="251" spans="1:6" ht="18.75">
      <c r="A251" s="359">
        <v>251</v>
      </c>
      <c r="B251" s="450" t="s">
        <v>363</v>
      </c>
      <c r="C251" s="461" t="s">
        <v>1076</v>
      </c>
      <c r="D251" s="819">
        <v>15</v>
      </c>
      <c r="E251" s="819">
        <v>445</v>
      </c>
      <c r="F251" s="793" t="str">
        <f t="shared" si="3"/>
        <v>DONE</v>
      </c>
    </row>
    <row r="252" spans="1:6" ht="18.75">
      <c r="A252" s="359">
        <v>252</v>
      </c>
      <c r="B252" s="450" t="s">
        <v>728</v>
      </c>
      <c r="C252" s="461" t="s">
        <v>1076</v>
      </c>
      <c r="D252" s="819">
        <v>8</v>
      </c>
      <c r="E252" s="819">
        <v>350</v>
      </c>
      <c r="F252" s="793" t="str">
        <f t="shared" si="3"/>
        <v/>
      </c>
    </row>
    <row r="253" spans="1:6" ht="18.75">
      <c r="A253" s="359">
        <v>253</v>
      </c>
      <c r="B253" s="450" t="s">
        <v>1540</v>
      </c>
      <c r="C253" s="461" t="s">
        <v>1076</v>
      </c>
      <c r="D253" s="819">
        <v>2</v>
      </c>
      <c r="E253" s="819">
        <v>200</v>
      </c>
      <c r="F253" s="793" t="str">
        <f t="shared" si="3"/>
        <v/>
      </c>
    </row>
    <row r="254" spans="1:6" ht="18.75">
      <c r="A254" s="359">
        <v>254</v>
      </c>
      <c r="B254" s="450" t="s">
        <v>720</v>
      </c>
      <c r="C254" s="461" t="s">
        <v>1076</v>
      </c>
      <c r="D254" s="819">
        <v>10</v>
      </c>
      <c r="E254" s="819">
        <v>260</v>
      </c>
      <c r="F254" s="793" t="str">
        <f t="shared" si="3"/>
        <v>DONE</v>
      </c>
    </row>
    <row r="255" spans="1:6" ht="18.75">
      <c r="A255" s="359">
        <v>255</v>
      </c>
      <c r="B255" s="450" t="s">
        <v>773</v>
      </c>
      <c r="C255" s="461" t="s">
        <v>1076</v>
      </c>
      <c r="D255" s="819">
        <v>4</v>
      </c>
      <c r="E255" s="819">
        <v>195</v>
      </c>
      <c r="F255" s="793" t="str">
        <f t="shared" si="3"/>
        <v/>
      </c>
    </row>
    <row r="256" spans="1:6" ht="18.75">
      <c r="A256" s="359">
        <v>256</v>
      </c>
      <c r="B256" s="453" t="s">
        <v>905</v>
      </c>
      <c r="C256" s="461" t="s">
        <v>1076</v>
      </c>
      <c r="D256" s="819">
        <v>0</v>
      </c>
      <c r="E256" s="819">
        <v>205</v>
      </c>
      <c r="F256" s="793" t="str">
        <f t="shared" si="3"/>
        <v/>
      </c>
    </row>
    <row r="257" spans="1:6" ht="18.75">
      <c r="A257" s="359">
        <v>257</v>
      </c>
      <c r="B257" s="450" t="s">
        <v>949</v>
      </c>
      <c r="C257" s="461" t="s">
        <v>1076</v>
      </c>
      <c r="D257" s="819">
        <v>0</v>
      </c>
      <c r="E257" s="819">
        <v>240</v>
      </c>
      <c r="F257" s="793" t="str">
        <f t="shared" si="3"/>
        <v/>
      </c>
    </row>
    <row r="258" spans="1:6" ht="18.75">
      <c r="A258" s="359">
        <v>258</v>
      </c>
      <c r="B258" s="450" t="s">
        <v>731</v>
      </c>
      <c r="C258" s="461" t="s">
        <v>1076</v>
      </c>
      <c r="D258" s="819">
        <v>0</v>
      </c>
      <c r="E258" s="819">
        <v>175</v>
      </c>
      <c r="F258" s="793" t="str">
        <f t="shared" si="3"/>
        <v/>
      </c>
    </row>
    <row r="259" spans="1:6" ht="18.75">
      <c r="A259" s="359">
        <v>259</v>
      </c>
      <c r="B259" s="450" t="s">
        <v>734</v>
      </c>
      <c r="C259" s="461" t="s">
        <v>1076</v>
      </c>
      <c r="D259" s="819">
        <v>3</v>
      </c>
      <c r="E259" s="819">
        <v>320</v>
      </c>
      <c r="F259" s="793" t="str">
        <f t="shared" ref="F259:F322" si="4">IF(D259&gt;=10,"DONE","")</f>
        <v/>
      </c>
    </row>
    <row r="260" spans="1:6" ht="18.75">
      <c r="A260" s="359">
        <v>260</v>
      </c>
      <c r="B260" s="450" t="s">
        <v>746</v>
      </c>
      <c r="C260" s="461" t="s">
        <v>1076</v>
      </c>
      <c r="D260" s="819">
        <v>4</v>
      </c>
      <c r="E260" s="819">
        <v>300</v>
      </c>
      <c r="F260" s="793" t="str">
        <f t="shared" si="4"/>
        <v/>
      </c>
    </row>
    <row r="261" spans="1:6" ht="18.75">
      <c r="A261" s="359">
        <v>261</v>
      </c>
      <c r="B261" s="453" t="s">
        <v>774</v>
      </c>
      <c r="C261" s="461" t="s">
        <v>1076</v>
      </c>
      <c r="D261" s="819">
        <v>0</v>
      </c>
      <c r="E261" s="819">
        <v>195</v>
      </c>
      <c r="F261" s="793" t="str">
        <f t="shared" si="4"/>
        <v/>
      </c>
    </row>
    <row r="262" spans="1:6" ht="18.75">
      <c r="A262" s="359">
        <v>262</v>
      </c>
      <c r="B262" s="450" t="s">
        <v>782</v>
      </c>
      <c r="C262" s="461" t="s">
        <v>1076</v>
      </c>
      <c r="D262" s="819">
        <v>1</v>
      </c>
      <c r="E262" s="819">
        <v>245</v>
      </c>
      <c r="F262" s="793" t="str">
        <f t="shared" si="4"/>
        <v/>
      </c>
    </row>
    <row r="263" spans="1:6" ht="18.75">
      <c r="A263" s="359">
        <v>263</v>
      </c>
      <c r="B263" s="173" t="s">
        <v>301</v>
      </c>
      <c r="C263" s="461" t="s">
        <v>1076</v>
      </c>
      <c r="D263" s="819">
        <v>122</v>
      </c>
      <c r="E263" s="819">
        <v>940</v>
      </c>
      <c r="F263" s="793" t="str">
        <f t="shared" si="4"/>
        <v>DONE</v>
      </c>
    </row>
    <row r="264" spans="1:6" ht="18.75">
      <c r="A264" s="359">
        <v>264</v>
      </c>
      <c r="B264" s="453" t="s">
        <v>692</v>
      </c>
      <c r="C264" s="461" t="s">
        <v>1076</v>
      </c>
      <c r="D264" s="819">
        <v>0</v>
      </c>
      <c r="E264" s="819">
        <v>270</v>
      </c>
      <c r="F264" s="793" t="str">
        <f t="shared" si="4"/>
        <v/>
      </c>
    </row>
    <row r="265" spans="1:6" ht="18.75">
      <c r="A265" s="359">
        <v>265</v>
      </c>
      <c r="B265" s="450" t="s">
        <v>694</v>
      </c>
      <c r="C265" s="461" t="s">
        <v>1076</v>
      </c>
      <c r="D265" s="819">
        <v>27</v>
      </c>
      <c r="E265" s="819">
        <v>590</v>
      </c>
      <c r="F265" s="793" t="str">
        <f t="shared" si="4"/>
        <v>DONE</v>
      </c>
    </row>
    <row r="266" spans="1:6" ht="18.75">
      <c r="A266" s="359">
        <v>266</v>
      </c>
      <c r="B266" s="450" t="s">
        <v>929</v>
      </c>
      <c r="C266" s="461" t="s">
        <v>1076</v>
      </c>
      <c r="D266" s="819">
        <v>17</v>
      </c>
      <c r="E266" s="819">
        <v>375</v>
      </c>
      <c r="F266" s="793" t="str">
        <f t="shared" si="4"/>
        <v>DONE</v>
      </c>
    </row>
    <row r="267" spans="1:6" ht="18.75">
      <c r="A267" s="359">
        <v>267</v>
      </c>
      <c r="B267" s="450" t="s">
        <v>977</v>
      </c>
      <c r="C267" s="461" t="s">
        <v>1076</v>
      </c>
      <c r="D267" s="819">
        <v>6</v>
      </c>
      <c r="E267" s="819">
        <v>230</v>
      </c>
      <c r="F267" s="793" t="str">
        <f t="shared" si="4"/>
        <v/>
      </c>
    </row>
    <row r="268" spans="1:6" ht="18.75">
      <c r="A268" s="359">
        <v>268</v>
      </c>
      <c r="B268" s="450" t="s">
        <v>239</v>
      </c>
      <c r="C268" s="461" t="s">
        <v>1076</v>
      </c>
      <c r="D268" s="819">
        <v>969</v>
      </c>
      <c r="E268" s="819">
        <v>10870</v>
      </c>
      <c r="F268" s="793" t="str">
        <f t="shared" si="4"/>
        <v>DONE</v>
      </c>
    </row>
    <row r="269" spans="1:6" ht="18.75">
      <c r="A269" s="359">
        <v>269</v>
      </c>
      <c r="B269" s="302" t="s">
        <v>274</v>
      </c>
      <c r="C269" s="461" t="s">
        <v>1076</v>
      </c>
      <c r="D269" s="819">
        <v>75</v>
      </c>
      <c r="E269" s="819">
        <v>2000</v>
      </c>
      <c r="F269" s="793" t="str">
        <f t="shared" si="4"/>
        <v>DONE</v>
      </c>
    </row>
    <row r="270" spans="1:6" ht="18.75">
      <c r="A270" s="359">
        <v>270</v>
      </c>
      <c r="B270" s="450" t="s">
        <v>597</v>
      </c>
      <c r="C270" s="461" t="s">
        <v>1076</v>
      </c>
      <c r="D270" s="819">
        <v>40</v>
      </c>
      <c r="E270" s="819">
        <v>665</v>
      </c>
      <c r="F270" s="793" t="str">
        <f t="shared" si="4"/>
        <v>DONE</v>
      </c>
    </row>
    <row r="271" spans="1:6" ht="18.75">
      <c r="A271" s="359">
        <v>271</v>
      </c>
      <c r="B271" s="173" t="s">
        <v>765</v>
      </c>
      <c r="C271" s="461" t="s">
        <v>1076</v>
      </c>
      <c r="D271" s="819">
        <v>87</v>
      </c>
      <c r="E271" s="819">
        <v>1430</v>
      </c>
      <c r="F271" s="793" t="str">
        <f t="shared" si="4"/>
        <v>DONE</v>
      </c>
    </row>
    <row r="272" spans="1:6" ht="18.75">
      <c r="A272" s="359">
        <v>272</v>
      </c>
      <c r="B272" s="453" t="s">
        <v>921</v>
      </c>
      <c r="C272" s="461" t="s">
        <v>1076</v>
      </c>
      <c r="D272" s="819">
        <v>41</v>
      </c>
      <c r="E272" s="819">
        <v>540</v>
      </c>
      <c r="F272" s="793" t="str">
        <f t="shared" si="4"/>
        <v>DONE</v>
      </c>
    </row>
    <row r="273" spans="1:6" ht="18.75">
      <c r="A273" s="359">
        <v>273</v>
      </c>
      <c r="B273" s="450" t="s">
        <v>352</v>
      </c>
      <c r="C273" s="461" t="s">
        <v>1076</v>
      </c>
      <c r="D273" s="819">
        <v>607</v>
      </c>
      <c r="E273" s="819">
        <v>5725</v>
      </c>
      <c r="F273" s="793" t="str">
        <f t="shared" si="4"/>
        <v>DONE</v>
      </c>
    </row>
    <row r="274" spans="1:6" ht="18.75">
      <c r="A274" s="359">
        <v>274</v>
      </c>
      <c r="B274" s="450" t="s">
        <v>364</v>
      </c>
      <c r="C274" s="461" t="s">
        <v>1076</v>
      </c>
      <c r="D274" s="819">
        <v>123</v>
      </c>
      <c r="E274" s="819">
        <v>2260</v>
      </c>
      <c r="F274" s="793" t="str">
        <f t="shared" si="4"/>
        <v>DONE</v>
      </c>
    </row>
    <row r="275" spans="1:6" ht="18.75">
      <c r="A275" s="359">
        <v>275</v>
      </c>
      <c r="B275" s="450" t="s">
        <v>723</v>
      </c>
      <c r="C275" s="461" t="s">
        <v>1076</v>
      </c>
      <c r="D275" s="819">
        <v>27</v>
      </c>
      <c r="E275" s="819">
        <v>725</v>
      </c>
      <c r="F275" s="793" t="str">
        <f t="shared" si="4"/>
        <v>DONE</v>
      </c>
    </row>
    <row r="276" spans="1:6" ht="18.75">
      <c r="A276" s="359">
        <v>276</v>
      </c>
      <c r="B276" s="450" t="s">
        <v>721</v>
      </c>
      <c r="C276" s="461" t="s">
        <v>1076</v>
      </c>
      <c r="D276" s="819">
        <v>3</v>
      </c>
      <c r="E276" s="819">
        <v>265</v>
      </c>
      <c r="F276" s="793" t="str">
        <f t="shared" si="4"/>
        <v/>
      </c>
    </row>
    <row r="277" spans="1:6" ht="18.75">
      <c r="A277" s="359">
        <v>277</v>
      </c>
      <c r="B277" s="457" t="s">
        <v>724</v>
      </c>
      <c r="C277" s="461" t="s">
        <v>1076</v>
      </c>
      <c r="D277" s="819">
        <v>1</v>
      </c>
      <c r="E277" s="819">
        <v>275</v>
      </c>
      <c r="F277" s="793" t="str">
        <f t="shared" si="4"/>
        <v/>
      </c>
    </row>
    <row r="278" spans="1:6" ht="18.75">
      <c r="A278" s="359">
        <v>278</v>
      </c>
      <c r="B278" s="450" t="s">
        <v>733</v>
      </c>
      <c r="C278" s="461" t="s">
        <v>1076</v>
      </c>
      <c r="D278" s="819">
        <v>14289</v>
      </c>
      <c r="E278" s="819">
        <v>341278</v>
      </c>
      <c r="F278" s="793" t="str">
        <f t="shared" si="4"/>
        <v>DONE</v>
      </c>
    </row>
    <row r="279" spans="1:6" ht="18.75">
      <c r="A279" s="359">
        <v>279</v>
      </c>
      <c r="B279" s="453" t="s">
        <v>743</v>
      </c>
      <c r="C279" s="461" t="s">
        <v>1076</v>
      </c>
      <c r="D279" s="819">
        <v>19</v>
      </c>
      <c r="E279" s="819">
        <v>610</v>
      </c>
      <c r="F279" s="793" t="str">
        <f t="shared" si="4"/>
        <v>DONE</v>
      </c>
    </row>
    <row r="280" spans="1:6" ht="18.75">
      <c r="A280" s="359">
        <v>280</v>
      </c>
      <c r="B280" s="453" t="s">
        <v>750</v>
      </c>
      <c r="C280" s="461" t="s">
        <v>1076</v>
      </c>
      <c r="D280" s="819">
        <v>24</v>
      </c>
      <c r="E280" s="819">
        <v>590</v>
      </c>
      <c r="F280" s="793" t="str">
        <f t="shared" si="4"/>
        <v>DONE</v>
      </c>
    </row>
    <row r="281" spans="1:6" ht="18.75">
      <c r="A281" s="359">
        <v>281</v>
      </c>
      <c r="B281" s="453" t="s">
        <v>757</v>
      </c>
      <c r="C281" s="461" t="s">
        <v>1076</v>
      </c>
      <c r="D281" s="819">
        <v>22</v>
      </c>
      <c r="E281" s="819">
        <v>705</v>
      </c>
      <c r="F281" s="793" t="str">
        <f t="shared" si="4"/>
        <v>DONE</v>
      </c>
    </row>
    <row r="282" spans="1:6" ht="18.75">
      <c r="A282" s="359">
        <v>282</v>
      </c>
      <c r="B282" s="450" t="s">
        <v>775</v>
      </c>
      <c r="C282" s="461" t="s">
        <v>1076</v>
      </c>
      <c r="D282" s="819">
        <v>1</v>
      </c>
      <c r="E282" s="819">
        <v>200</v>
      </c>
      <c r="F282" s="793" t="str">
        <f t="shared" si="4"/>
        <v/>
      </c>
    </row>
    <row r="283" spans="1:6" ht="18.75">
      <c r="A283" s="359">
        <v>283</v>
      </c>
      <c r="B283" s="450" t="s">
        <v>777</v>
      </c>
      <c r="C283" s="461" t="s">
        <v>1076</v>
      </c>
      <c r="D283" s="819">
        <v>0</v>
      </c>
      <c r="E283" s="819">
        <v>185</v>
      </c>
      <c r="F283" s="793" t="str">
        <f t="shared" si="4"/>
        <v/>
      </c>
    </row>
    <row r="284" spans="1:6" ht="18.75">
      <c r="A284" s="359">
        <v>284</v>
      </c>
      <c r="B284" s="450" t="s">
        <v>786</v>
      </c>
      <c r="C284" s="461" t="s">
        <v>1076</v>
      </c>
      <c r="D284" s="819">
        <v>4064</v>
      </c>
      <c r="E284" s="819">
        <v>70135</v>
      </c>
      <c r="F284" s="793" t="str">
        <f t="shared" si="4"/>
        <v>DONE</v>
      </c>
    </row>
    <row r="285" spans="1:6" ht="18.75">
      <c r="A285" s="359">
        <v>285</v>
      </c>
      <c r="B285" s="450" t="s">
        <v>791</v>
      </c>
      <c r="C285" s="461" t="s">
        <v>1076</v>
      </c>
      <c r="D285" s="819">
        <v>18</v>
      </c>
      <c r="E285" s="819">
        <v>650</v>
      </c>
      <c r="F285" s="793" t="str">
        <f t="shared" si="4"/>
        <v>DONE</v>
      </c>
    </row>
    <row r="286" spans="1:6" ht="18.75">
      <c r="A286" s="359">
        <v>286</v>
      </c>
      <c r="B286" s="453" t="s">
        <v>800</v>
      </c>
      <c r="C286" s="461" t="s">
        <v>1076</v>
      </c>
      <c r="D286" s="819">
        <v>0</v>
      </c>
      <c r="E286" s="819">
        <v>250</v>
      </c>
      <c r="F286" s="793" t="str">
        <f t="shared" si="4"/>
        <v/>
      </c>
    </row>
    <row r="287" spans="1:6" ht="18.75">
      <c r="A287" s="359">
        <v>287</v>
      </c>
      <c r="B287" s="453" t="s">
        <v>1204</v>
      </c>
      <c r="C287" s="461" t="s">
        <v>1076</v>
      </c>
      <c r="D287" s="819">
        <v>21</v>
      </c>
      <c r="E287" s="819">
        <v>630</v>
      </c>
      <c r="F287" s="793" t="str">
        <f t="shared" si="4"/>
        <v>DONE</v>
      </c>
    </row>
    <row r="288" spans="1:6" ht="18.75">
      <c r="A288" s="359">
        <v>288</v>
      </c>
      <c r="B288" s="453" t="s">
        <v>806</v>
      </c>
      <c r="C288" s="461" t="s">
        <v>1076</v>
      </c>
      <c r="D288" s="819">
        <v>0</v>
      </c>
      <c r="E288" s="819">
        <v>0</v>
      </c>
      <c r="F288" s="793" t="str">
        <f t="shared" si="4"/>
        <v/>
      </c>
    </row>
    <row r="289" spans="1:6" ht="18.75">
      <c r="A289" s="359">
        <v>289</v>
      </c>
      <c r="B289" s="450" t="s">
        <v>811</v>
      </c>
      <c r="C289" s="461" t="s">
        <v>1076</v>
      </c>
      <c r="D289" s="819">
        <v>9</v>
      </c>
      <c r="E289" s="819">
        <v>290</v>
      </c>
      <c r="F289" s="793" t="str">
        <f t="shared" si="4"/>
        <v/>
      </c>
    </row>
    <row r="290" spans="1:6" ht="18.75">
      <c r="A290" s="359">
        <v>290</v>
      </c>
      <c r="B290" s="453" t="s">
        <v>823</v>
      </c>
      <c r="C290" s="461" t="s">
        <v>1076</v>
      </c>
      <c r="D290" s="819">
        <v>18</v>
      </c>
      <c r="E290" s="819">
        <v>595</v>
      </c>
      <c r="F290" s="793" t="str">
        <f t="shared" si="4"/>
        <v>DONE</v>
      </c>
    </row>
    <row r="291" spans="1:6" ht="18.75">
      <c r="A291" s="359">
        <v>291</v>
      </c>
      <c r="B291" s="450" t="s">
        <v>857</v>
      </c>
      <c r="C291" s="461" t="s">
        <v>1076</v>
      </c>
      <c r="D291" s="819">
        <v>25</v>
      </c>
      <c r="E291" s="819">
        <v>630</v>
      </c>
      <c r="F291" s="793" t="str">
        <f t="shared" si="4"/>
        <v>DONE</v>
      </c>
    </row>
    <row r="292" spans="1:6" ht="18.75">
      <c r="A292" s="359">
        <v>292</v>
      </c>
      <c r="B292" s="450" t="s">
        <v>860</v>
      </c>
      <c r="C292" s="461" t="s">
        <v>1076</v>
      </c>
      <c r="D292" s="819">
        <v>1</v>
      </c>
      <c r="E292" s="819">
        <v>185</v>
      </c>
      <c r="F292" s="793" t="str">
        <f t="shared" si="4"/>
        <v/>
      </c>
    </row>
    <row r="293" spans="1:6" ht="18.75">
      <c r="A293" s="359">
        <v>293</v>
      </c>
      <c r="B293" s="459" t="s">
        <v>862</v>
      </c>
      <c r="C293" s="461" t="s">
        <v>1076</v>
      </c>
      <c r="D293" s="819">
        <v>21</v>
      </c>
      <c r="E293" s="819">
        <v>615</v>
      </c>
      <c r="F293" s="793" t="str">
        <f t="shared" si="4"/>
        <v>DONE</v>
      </c>
    </row>
    <row r="294" spans="1:6" ht="18.75">
      <c r="A294" s="359">
        <v>294</v>
      </c>
      <c r="B294" s="450" t="s">
        <v>620</v>
      </c>
      <c r="C294" s="461" t="s">
        <v>1076</v>
      </c>
      <c r="D294" s="819">
        <v>8</v>
      </c>
      <c r="E294" s="819">
        <v>760</v>
      </c>
      <c r="F294" s="793" t="str">
        <f t="shared" si="4"/>
        <v/>
      </c>
    </row>
    <row r="295" spans="1:6" ht="18.75">
      <c r="A295" s="359">
        <v>295</v>
      </c>
      <c r="B295" s="450" t="s">
        <v>873</v>
      </c>
      <c r="C295" s="461" t="s">
        <v>1076</v>
      </c>
      <c r="D295" s="819">
        <v>18</v>
      </c>
      <c r="E295" s="819">
        <v>600</v>
      </c>
      <c r="F295" s="793" t="str">
        <f t="shared" si="4"/>
        <v>DONE</v>
      </c>
    </row>
    <row r="296" spans="1:6" ht="18.75">
      <c r="A296" s="359">
        <v>296</v>
      </c>
      <c r="B296" s="450" t="s">
        <v>906</v>
      </c>
      <c r="C296" s="461" t="s">
        <v>1076</v>
      </c>
      <c r="D296" s="819">
        <v>2</v>
      </c>
      <c r="E296" s="819">
        <v>210</v>
      </c>
      <c r="F296" s="793" t="str">
        <f t="shared" si="4"/>
        <v/>
      </c>
    </row>
    <row r="297" spans="1:6" ht="18.75">
      <c r="A297" s="359">
        <v>297</v>
      </c>
      <c r="B297" s="450" t="s">
        <v>916</v>
      </c>
      <c r="C297" s="461" t="s">
        <v>1076</v>
      </c>
      <c r="D297" s="819">
        <v>2853</v>
      </c>
      <c r="E297" s="819">
        <v>46235</v>
      </c>
      <c r="F297" s="793" t="str">
        <f t="shared" si="4"/>
        <v>DONE</v>
      </c>
    </row>
    <row r="298" spans="1:6" ht="18.75">
      <c r="A298" s="359">
        <v>298</v>
      </c>
      <c r="B298" s="450" t="s">
        <v>944</v>
      </c>
      <c r="C298" s="461" t="s">
        <v>1076</v>
      </c>
      <c r="D298" s="819">
        <v>0</v>
      </c>
      <c r="E298" s="819">
        <v>205</v>
      </c>
      <c r="F298" s="793" t="str">
        <f t="shared" si="4"/>
        <v/>
      </c>
    </row>
    <row r="299" spans="1:6" ht="18.75">
      <c r="A299" s="359">
        <v>299</v>
      </c>
      <c r="B299" s="453" t="s">
        <v>599</v>
      </c>
      <c r="C299" s="461" t="s">
        <v>1076</v>
      </c>
      <c r="D299" s="819">
        <v>20</v>
      </c>
      <c r="E299" s="819">
        <v>597</v>
      </c>
      <c r="F299" s="793" t="str">
        <f t="shared" si="4"/>
        <v>DONE</v>
      </c>
    </row>
    <row r="300" spans="1:6" ht="18.75">
      <c r="A300" s="359">
        <v>300</v>
      </c>
      <c r="B300" s="453" t="s">
        <v>965</v>
      </c>
      <c r="C300" s="461" t="s">
        <v>1076</v>
      </c>
      <c r="D300" s="819">
        <v>5</v>
      </c>
      <c r="E300" s="819">
        <v>245</v>
      </c>
      <c r="F300" s="793" t="str">
        <f t="shared" si="4"/>
        <v/>
      </c>
    </row>
    <row r="301" spans="1:6" ht="18.75">
      <c r="A301" s="359">
        <v>301</v>
      </c>
      <c r="B301" s="450" t="s">
        <v>970</v>
      </c>
      <c r="C301" s="461" t="s">
        <v>1076</v>
      </c>
      <c r="D301" s="819">
        <v>8</v>
      </c>
      <c r="E301" s="819">
        <v>230</v>
      </c>
      <c r="F301" s="793" t="str">
        <f t="shared" si="4"/>
        <v/>
      </c>
    </row>
    <row r="302" spans="1:6" ht="18.75">
      <c r="A302" s="359">
        <v>302</v>
      </c>
      <c r="B302" s="450" t="s">
        <v>982</v>
      </c>
      <c r="C302" s="461" t="s">
        <v>1076</v>
      </c>
      <c r="D302" s="819">
        <v>81</v>
      </c>
      <c r="E302" s="819">
        <v>1362</v>
      </c>
      <c r="F302" s="793" t="str">
        <f t="shared" si="4"/>
        <v>DONE</v>
      </c>
    </row>
    <row r="303" spans="1:6" ht="18.75">
      <c r="A303" s="359">
        <v>303</v>
      </c>
      <c r="B303" s="450" t="s">
        <v>986</v>
      </c>
      <c r="C303" s="461" t="s">
        <v>1076</v>
      </c>
      <c r="D303" s="819">
        <v>14</v>
      </c>
      <c r="E303" s="819">
        <v>485</v>
      </c>
      <c r="F303" s="793" t="str">
        <f t="shared" si="4"/>
        <v>DONE</v>
      </c>
    </row>
    <row r="304" spans="1:6" ht="18.75">
      <c r="A304" s="359">
        <v>304</v>
      </c>
      <c r="B304" s="453" t="s">
        <v>989</v>
      </c>
      <c r="C304" s="461" t="s">
        <v>1076</v>
      </c>
      <c r="D304" s="819">
        <v>0</v>
      </c>
      <c r="E304" s="819">
        <v>225</v>
      </c>
      <c r="F304" s="793" t="str">
        <f t="shared" si="4"/>
        <v/>
      </c>
    </row>
    <row r="305" spans="1:6" ht="18.75">
      <c r="A305" s="359">
        <v>305</v>
      </c>
      <c r="B305" s="450" t="s">
        <v>402</v>
      </c>
      <c r="C305" s="461" t="s">
        <v>1076</v>
      </c>
      <c r="D305" s="819">
        <v>8</v>
      </c>
      <c r="E305" s="819">
        <v>215</v>
      </c>
      <c r="F305" s="793" t="str">
        <f t="shared" si="4"/>
        <v/>
      </c>
    </row>
    <row r="306" spans="1:6" ht="18.75">
      <c r="A306" s="359">
        <v>306</v>
      </c>
      <c r="B306" s="450" t="s">
        <v>365</v>
      </c>
      <c r="C306" s="461" t="s">
        <v>1076</v>
      </c>
      <c r="D306" s="819">
        <v>0</v>
      </c>
      <c r="E306" s="819">
        <v>195</v>
      </c>
      <c r="F306" s="793" t="str">
        <f t="shared" si="4"/>
        <v/>
      </c>
    </row>
    <row r="307" spans="1:6" ht="18.75">
      <c r="A307" s="359">
        <v>307</v>
      </c>
      <c r="B307" s="450" t="s">
        <v>984</v>
      </c>
      <c r="C307" s="461" t="s">
        <v>1076</v>
      </c>
      <c r="D307" s="819">
        <v>2</v>
      </c>
      <c r="E307" s="819">
        <v>200</v>
      </c>
      <c r="F307" s="793" t="str">
        <f t="shared" si="4"/>
        <v/>
      </c>
    </row>
    <row r="308" spans="1:6" ht="18.75">
      <c r="A308" s="359">
        <v>308</v>
      </c>
      <c r="B308" s="450" t="s">
        <v>598</v>
      </c>
      <c r="C308" s="461" t="s">
        <v>1076</v>
      </c>
      <c r="D308" s="819">
        <v>5</v>
      </c>
      <c r="E308" s="819">
        <v>170</v>
      </c>
      <c r="F308" s="793" t="str">
        <f t="shared" si="4"/>
        <v/>
      </c>
    </row>
    <row r="309" spans="1:6" ht="18.75">
      <c r="A309" s="359">
        <v>309</v>
      </c>
      <c r="B309" s="302" t="s">
        <v>808</v>
      </c>
      <c r="C309" s="461" t="s">
        <v>1076</v>
      </c>
      <c r="D309" s="819">
        <v>9</v>
      </c>
      <c r="E309" s="819">
        <v>275</v>
      </c>
      <c r="F309" s="793" t="str">
        <f t="shared" si="4"/>
        <v/>
      </c>
    </row>
    <row r="310" spans="1:6" ht="18.75">
      <c r="A310" s="359">
        <v>310</v>
      </c>
      <c r="B310" s="453" t="s">
        <v>825</v>
      </c>
      <c r="C310" s="461" t="s">
        <v>1076</v>
      </c>
      <c r="D310" s="819">
        <v>0</v>
      </c>
      <c r="E310" s="819">
        <v>195</v>
      </c>
      <c r="F310" s="793" t="str">
        <f t="shared" si="4"/>
        <v/>
      </c>
    </row>
    <row r="311" spans="1:6" ht="18.75">
      <c r="A311" s="359">
        <v>311</v>
      </c>
      <c r="B311" s="450" t="s">
        <v>853</v>
      </c>
      <c r="C311" s="461" t="s">
        <v>1076</v>
      </c>
      <c r="D311" s="819">
        <v>4</v>
      </c>
      <c r="E311" s="819">
        <v>235</v>
      </c>
      <c r="F311" s="793" t="str">
        <f t="shared" si="4"/>
        <v/>
      </c>
    </row>
    <row r="312" spans="1:6" ht="18.75">
      <c r="A312" s="359">
        <v>312</v>
      </c>
      <c r="B312" s="302" t="s">
        <v>876</v>
      </c>
      <c r="C312" s="461" t="s">
        <v>1076</v>
      </c>
      <c r="D312" s="819">
        <v>0</v>
      </c>
      <c r="E312" s="819">
        <v>205</v>
      </c>
      <c r="F312" s="793" t="str">
        <f t="shared" si="4"/>
        <v/>
      </c>
    </row>
    <row r="313" spans="1:6" ht="18.75">
      <c r="A313" s="359">
        <v>313</v>
      </c>
      <c r="B313" s="450" t="s">
        <v>972</v>
      </c>
      <c r="C313" s="461" t="s">
        <v>1076</v>
      </c>
      <c r="D313" s="819">
        <v>0</v>
      </c>
      <c r="E313" s="819">
        <v>180</v>
      </c>
      <c r="F313" s="793" t="str">
        <f t="shared" si="4"/>
        <v/>
      </c>
    </row>
    <row r="314" spans="1:6" ht="18.75">
      <c r="A314" s="359">
        <v>314</v>
      </c>
      <c r="B314" s="450" t="s">
        <v>391</v>
      </c>
      <c r="C314" s="461" t="s">
        <v>1076</v>
      </c>
      <c r="D314" s="819">
        <v>0</v>
      </c>
      <c r="E314" s="819">
        <v>250</v>
      </c>
      <c r="F314" s="793" t="str">
        <f t="shared" si="4"/>
        <v/>
      </c>
    </row>
    <row r="315" spans="1:6" ht="18.75">
      <c r="A315" s="359">
        <v>315</v>
      </c>
      <c r="B315" s="450" t="s">
        <v>940</v>
      </c>
      <c r="C315" s="461" t="s">
        <v>1076</v>
      </c>
      <c r="D315" s="819">
        <v>24</v>
      </c>
      <c r="E315" s="819">
        <v>540</v>
      </c>
      <c r="F315" s="793" t="str">
        <f t="shared" si="4"/>
        <v>DONE</v>
      </c>
    </row>
    <row r="316" spans="1:6" ht="18.75">
      <c r="A316" s="359">
        <v>316</v>
      </c>
      <c r="B316" s="453" t="s">
        <v>722</v>
      </c>
      <c r="C316" s="461" t="s">
        <v>1076</v>
      </c>
      <c r="D316" s="819">
        <v>0</v>
      </c>
      <c r="E316" s="819">
        <v>215</v>
      </c>
      <c r="F316" s="793" t="str">
        <f t="shared" si="4"/>
        <v/>
      </c>
    </row>
    <row r="317" spans="1:6" ht="18.75">
      <c r="A317" s="359">
        <v>317</v>
      </c>
      <c r="B317" s="302" t="s">
        <v>744</v>
      </c>
      <c r="C317" s="461" t="s">
        <v>1076</v>
      </c>
      <c r="D317" s="819">
        <v>1</v>
      </c>
      <c r="E317" s="819">
        <v>275</v>
      </c>
      <c r="F317" s="793" t="str">
        <f t="shared" si="4"/>
        <v/>
      </c>
    </row>
    <row r="318" spans="1:6" ht="18.75">
      <c r="A318" s="359">
        <v>318</v>
      </c>
      <c r="B318" s="453" t="s">
        <v>812</v>
      </c>
      <c r="C318" s="461" t="s">
        <v>1076</v>
      </c>
      <c r="D318" s="819">
        <v>0</v>
      </c>
      <c r="E318" s="819">
        <v>275</v>
      </c>
      <c r="F318" s="793" t="str">
        <f t="shared" si="4"/>
        <v/>
      </c>
    </row>
    <row r="319" spans="1:6" ht="18.75">
      <c r="A319" s="359">
        <v>319</v>
      </c>
      <c r="B319" s="302" t="s">
        <v>822</v>
      </c>
      <c r="C319" s="461" t="s">
        <v>1076</v>
      </c>
      <c r="D319" s="819">
        <v>0</v>
      </c>
      <c r="E319" s="819">
        <v>165</v>
      </c>
      <c r="F319" s="793" t="str">
        <f t="shared" si="4"/>
        <v/>
      </c>
    </row>
    <row r="320" spans="1:6" ht="18.75">
      <c r="A320" s="359">
        <v>320</v>
      </c>
      <c r="B320" s="453" t="s">
        <v>854</v>
      </c>
      <c r="C320" s="461" t="s">
        <v>1076</v>
      </c>
      <c r="D320" s="819">
        <v>0</v>
      </c>
      <c r="E320" s="819">
        <v>185</v>
      </c>
      <c r="F320" s="793" t="str">
        <f t="shared" si="4"/>
        <v/>
      </c>
    </row>
    <row r="321" spans="1:6" ht="18.75">
      <c r="A321" s="359">
        <v>321</v>
      </c>
      <c r="B321" s="453" t="s">
        <v>895</v>
      </c>
      <c r="C321" s="461" t="s">
        <v>1076</v>
      </c>
      <c r="D321" s="819">
        <v>4</v>
      </c>
      <c r="E321" s="819">
        <v>200</v>
      </c>
      <c r="F321" s="793" t="str">
        <f t="shared" si="4"/>
        <v/>
      </c>
    </row>
    <row r="322" spans="1:6" ht="18.75">
      <c r="A322" s="359">
        <v>322</v>
      </c>
      <c r="B322" s="450" t="s">
        <v>696</v>
      </c>
      <c r="C322" s="461" t="s">
        <v>1076</v>
      </c>
      <c r="D322" s="819">
        <v>1</v>
      </c>
      <c r="E322" s="819">
        <v>190</v>
      </c>
      <c r="F322" s="793" t="str">
        <f t="shared" si="4"/>
        <v/>
      </c>
    </row>
    <row r="323" spans="1:6" ht="18.75">
      <c r="A323" s="359">
        <v>323</v>
      </c>
      <c r="B323" s="450" t="s">
        <v>926</v>
      </c>
      <c r="C323" s="461" t="s">
        <v>1076</v>
      </c>
      <c r="D323" s="819">
        <v>0</v>
      </c>
      <c r="E323" s="819">
        <v>285</v>
      </c>
      <c r="F323" s="793" t="str">
        <f t="shared" ref="F323:F386" si="5">IF(D323&gt;=10,"DONE","")</f>
        <v/>
      </c>
    </row>
    <row r="324" spans="1:6" ht="18.75">
      <c r="A324" s="359">
        <v>324</v>
      </c>
      <c r="B324" s="453" t="s">
        <v>961</v>
      </c>
      <c r="C324" s="461" t="s">
        <v>1076</v>
      </c>
      <c r="D324" s="819">
        <v>1</v>
      </c>
      <c r="E324" s="819">
        <v>200</v>
      </c>
      <c r="F324" s="793" t="str">
        <f t="shared" si="5"/>
        <v/>
      </c>
    </row>
    <row r="325" spans="1:6" ht="18.75">
      <c r="A325" s="359">
        <v>325</v>
      </c>
      <c r="B325" s="450" t="s">
        <v>568</v>
      </c>
      <c r="C325" s="461" t="s">
        <v>1076</v>
      </c>
      <c r="D325" s="819">
        <v>43</v>
      </c>
      <c r="E325" s="819">
        <v>415</v>
      </c>
      <c r="F325" s="793" t="str">
        <f t="shared" si="5"/>
        <v>DONE</v>
      </c>
    </row>
    <row r="326" spans="1:6" ht="18.75">
      <c r="A326" s="359">
        <v>326</v>
      </c>
      <c r="B326" s="450" t="s">
        <v>771</v>
      </c>
      <c r="C326" s="461" t="s">
        <v>1076</v>
      </c>
      <c r="D326" s="819">
        <v>0</v>
      </c>
      <c r="E326" s="819">
        <v>300</v>
      </c>
      <c r="F326" s="793" t="str">
        <f t="shared" si="5"/>
        <v/>
      </c>
    </row>
    <row r="327" spans="1:6" ht="18.75">
      <c r="A327" s="359">
        <v>327</v>
      </c>
      <c r="B327" s="573" t="s">
        <v>1539</v>
      </c>
      <c r="C327" s="461" t="s">
        <v>1076</v>
      </c>
      <c r="D327" s="819">
        <v>1</v>
      </c>
      <c r="E327" s="819">
        <v>390</v>
      </c>
      <c r="F327" s="793" t="str">
        <f t="shared" si="5"/>
        <v/>
      </c>
    </row>
    <row r="328" spans="1:6" ht="30">
      <c r="A328" s="359">
        <v>328</v>
      </c>
      <c r="B328" s="450" t="s">
        <v>768</v>
      </c>
      <c r="C328" s="461" t="s">
        <v>1076</v>
      </c>
      <c r="D328" s="819">
        <v>0</v>
      </c>
      <c r="E328" s="819">
        <v>275</v>
      </c>
      <c r="F328" s="793" t="str">
        <f t="shared" si="5"/>
        <v/>
      </c>
    </row>
    <row r="329" spans="1:6" ht="30">
      <c r="A329" s="359">
        <v>329</v>
      </c>
      <c r="B329" s="450" t="s">
        <v>792</v>
      </c>
      <c r="C329" s="461" t="s">
        <v>1076</v>
      </c>
      <c r="D329" s="819">
        <v>0</v>
      </c>
      <c r="E329" s="819">
        <v>295</v>
      </c>
      <c r="F329" s="793" t="str">
        <f t="shared" si="5"/>
        <v/>
      </c>
    </row>
    <row r="330" spans="1:6" ht="18.75">
      <c r="A330" s="359">
        <v>330</v>
      </c>
      <c r="B330" s="573" t="s">
        <v>804</v>
      </c>
      <c r="C330" s="461" t="s">
        <v>1076</v>
      </c>
      <c r="D330" s="819">
        <v>0</v>
      </c>
      <c r="E330" s="819">
        <v>265</v>
      </c>
      <c r="F330" s="793" t="str">
        <f t="shared" si="5"/>
        <v/>
      </c>
    </row>
    <row r="331" spans="1:6" ht="18.75">
      <c r="A331" s="359">
        <v>331</v>
      </c>
      <c r="B331" s="453" t="s">
        <v>827</v>
      </c>
      <c r="C331" s="461" t="s">
        <v>1076</v>
      </c>
      <c r="D331" s="819">
        <v>0</v>
      </c>
      <c r="E331" s="819">
        <v>305</v>
      </c>
      <c r="F331" s="793" t="str">
        <f t="shared" si="5"/>
        <v/>
      </c>
    </row>
    <row r="332" spans="1:6" ht="18.75">
      <c r="A332" s="359">
        <v>332</v>
      </c>
      <c r="B332" s="453" t="s">
        <v>868</v>
      </c>
      <c r="C332" s="461" t="s">
        <v>1076</v>
      </c>
      <c r="D332" s="819">
        <v>0</v>
      </c>
      <c r="E332" s="819">
        <v>285</v>
      </c>
      <c r="F332" s="793" t="str">
        <f t="shared" si="5"/>
        <v/>
      </c>
    </row>
    <row r="333" spans="1:6" ht="18.75">
      <c r="A333" s="359">
        <v>333</v>
      </c>
      <c r="B333" s="450" t="s">
        <v>869</v>
      </c>
      <c r="C333" s="461" t="s">
        <v>1076</v>
      </c>
      <c r="D333" s="819">
        <v>4</v>
      </c>
      <c r="E333" s="819">
        <v>300</v>
      </c>
      <c r="F333" s="793" t="str">
        <f t="shared" si="5"/>
        <v/>
      </c>
    </row>
    <row r="334" spans="1:6" ht="18.75">
      <c r="A334" s="359">
        <v>334</v>
      </c>
      <c r="B334" s="450" t="s">
        <v>883</v>
      </c>
      <c r="C334" s="461" t="s">
        <v>1076</v>
      </c>
      <c r="D334" s="819">
        <v>0</v>
      </c>
      <c r="E334" s="819">
        <v>295</v>
      </c>
      <c r="F334" s="793" t="str">
        <f t="shared" si="5"/>
        <v/>
      </c>
    </row>
    <row r="335" spans="1:6" ht="18.75">
      <c r="A335" s="359">
        <v>335</v>
      </c>
      <c r="B335" s="450" t="s">
        <v>891</v>
      </c>
      <c r="C335" s="461" t="s">
        <v>1076</v>
      </c>
      <c r="D335" s="819">
        <v>0</v>
      </c>
      <c r="E335" s="819">
        <v>300</v>
      </c>
      <c r="F335" s="793" t="str">
        <f t="shared" si="5"/>
        <v/>
      </c>
    </row>
    <row r="336" spans="1:6" ht="18.75">
      <c r="A336" s="359">
        <v>336</v>
      </c>
      <c r="B336" s="450" t="s">
        <v>919</v>
      </c>
      <c r="C336" s="461" t="s">
        <v>1076</v>
      </c>
      <c r="D336" s="819">
        <v>6</v>
      </c>
      <c r="E336" s="819">
        <v>330</v>
      </c>
      <c r="F336" s="793" t="str">
        <f t="shared" si="5"/>
        <v/>
      </c>
    </row>
    <row r="337" spans="1:6" ht="18.75">
      <c r="A337" s="359">
        <v>337</v>
      </c>
      <c r="B337" s="450" t="s">
        <v>924</v>
      </c>
      <c r="C337" s="461" t="s">
        <v>1076</v>
      </c>
      <c r="D337" s="819">
        <v>1</v>
      </c>
      <c r="E337" s="819">
        <v>285</v>
      </c>
      <c r="F337" s="793" t="str">
        <f t="shared" si="5"/>
        <v/>
      </c>
    </row>
    <row r="338" spans="1:6" ht="18.75">
      <c r="A338" s="359">
        <v>338</v>
      </c>
      <c r="B338" s="450" t="s">
        <v>962</v>
      </c>
      <c r="C338" s="461" t="s">
        <v>1076</v>
      </c>
      <c r="D338" s="819">
        <v>0</v>
      </c>
      <c r="E338" s="819">
        <v>305</v>
      </c>
      <c r="F338" s="793" t="str">
        <f t="shared" si="5"/>
        <v/>
      </c>
    </row>
    <row r="339" spans="1:6" ht="18.75">
      <c r="A339" s="359">
        <v>339</v>
      </c>
      <c r="B339" s="453" t="s">
        <v>974</v>
      </c>
      <c r="C339" s="461" t="s">
        <v>1076</v>
      </c>
      <c r="D339" s="819">
        <v>7</v>
      </c>
      <c r="E339" s="819">
        <v>340</v>
      </c>
      <c r="F339" s="793" t="str">
        <f t="shared" si="5"/>
        <v/>
      </c>
    </row>
    <row r="340" spans="1:6" ht="18.75">
      <c r="A340" s="359">
        <v>340</v>
      </c>
      <c r="B340" s="450" t="s">
        <v>569</v>
      </c>
      <c r="C340" s="461" t="s">
        <v>1076</v>
      </c>
      <c r="D340" s="819">
        <v>44</v>
      </c>
      <c r="E340" s="819">
        <v>1065</v>
      </c>
      <c r="F340" s="793" t="str">
        <f t="shared" si="5"/>
        <v>DONE</v>
      </c>
    </row>
    <row r="341" spans="1:6" ht="18.75">
      <c r="A341" s="359">
        <v>341</v>
      </c>
      <c r="B341" s="450" t="s">
        <v>1079</v>
      </c>
      <c r="C341" s="461" t="s">
        <v>1076</v>
      </c>
      <c r="D341" s="819">
        <v>0</v>
      </c>
      <c r="E341" s="819">
        <v>270</v>
      </c>
      <c r="F341" s="793" t="str">
        <f t="shared" si="5"/>
        <v/>
      </c>
    </row>
    <row r="342" spans="1:6" ht="18.75">
      <c r="A342" s="359">
        <v>342</v>
      </c>
      <c r="B342" s="450" t="s">
        <v>912</v>
      </c>
      <c r="C342" s="461" t="s">
        <v>1076</v>
      </c>
      <c r="D342" s="819">
        <v>20</v>
      </c>
      <c r="E342" s="819">
        <v>435</v>
      </c>
      <c r="F342" s="793" t="str">
        <f t="shared" si="5"/>
        <v>DONE</v>
      </c>
    </row>
    <row r="343" spans="1:6" ht="18.75">
      <c r="A343" s="359">
        <v>343</v>
      </c>
      <c r="B343" s="450" t="s">
        <v>725</v>
      </c>
      <c r="C343" s="461" t="s">
        <v>1076</v>
      </c>
      <c r="D343" s="819">
        <v>8</v>
      </c>
      <c r="E343" s="819">
        <v>320</v>
      </c>
      <c r="F343" s="793" t="str">
        <f t="shared" si="5"/>
        <v/>
      </c>
    </row>
    <row r="344" spans="1:6" ht="18.75">
      <c r="A344" s="359">
        <v>344</v>
      </c>
      <c r="B344" s="450" t="s">
        <v>821</v>
      </c>
      <c r="C344" s="461" t="s">
        <v>1076</v>
      </c>
      <c r="D344" s="819">
        <v>0</v>
      </c>
      <c r="E344" s="819">
        <v>270</v>
      </c>
      <c r="F344" s="793" t="str">
        <f t="shared" si="5"/>
        <v/>
      </c>
    </row>
    <row r="345" spans="1:6" ht="18.75">
      <c r="A345" s="359">
        <v>345</v>
      </c>
      <c r="B345" s="453" t="s">
        <v>824</v>
      </c>
      <c r="C345" s="461" t="s">
        <v>1076</v>
      </c>
      <c r="D345" s="819">
        <v>0</v>
      </c>
      <c r="E345" s="819">
        <v>255</v>
      </c>
      <c r="F345" s="793" t="str">
        <f t="shared" si="5"/>
        <v/>
      </c>
    </row>
    <row r="346" spans="1:6" ht="18.75">
      <c r="A346" s="359">
        <v>346</v>
      </c>
      <c r="B346" s="379" t="s">
        <v>894</v>
      </c>
      <c r="C346" s="461" t="s">
        <v>1076</v>
      </c>
      <c r="D346" s="819">
        <v>0</v>
      </c>
      <c r="E346" s="819">
        <v>365</v>
      </c>
      <c r="F346" s="793" t="str">
        <f t="shared" si="5"/>
        <v/>
      </c>
    </row>
    <row r="347" spans="1:6" ht="18.75">
      <c r="A347" s="359">
        <v>347</v>
      </c>
      <c r="B347" s="453" t="s">
        <v>600</v>
      </c>
      <c r="C347" s="461" t="s">
        <v>1076</v>
      </c>
      <c r="D347" s="819">
        <v>13</v>
      </c>
      <c r="E347" s="819">
        <v>500</v>
      </c>
      <c r="F347" s="793" t="str">
        <f t="shared" si="5"/>
        <v>DONE</v>
      </c>
    </row>
    <row r="348" spans="1:6" ht="18.75">
      <c r="A348" s="359">
        <v>348</v>
      </c>
      <c r="B348" s="453" t="s">
        <v>701</v>
      </c>
      <c r="C348" s="461" t="s">
        <v>1076</v>
      </c>
      <c r="D348" s="819">
        <v>0</v>
      </c>
      <c r="E348" s="819">
        <v>280</v>
      </c>
      <c r="F348" s="793" t="str">
        <f t="shared" si="5"/>
        <v/>
      </c>
    </row>
    <row r="349" spans="1:6" ht="18.75">
      <c r="A349" s="359">
        <v>349</v>
      </c>
      <c r="B349" s="450" t="s">
        <v>966</v>
      </c>
      <c r="C349" s="461" t="s">
        <v>1076</v>
      </c>
      <c r="D349" s="819">
        <v>0</v>
      </c>
      <c r="E349" s="819">
        <v>280</v>
      </c>
      <c r="F349" s="793" t="str">
        <f t="shared" si="5"/>
        <v/>
      </c>
    </row>
    <row r="350" spans="1:6" ht="18.75">
      <c r="A350" s="359">
        <v>350</v>
      </c>
      <c r="B350" s="450" t="s">
        <v>185</v>
      </c>
      <c r="C350" s="461" t="s">
        <v>1080</v>
      </c>
      <c r="D350" s="819">
        <v>0</v>
      </c>
      <c r="E350" s="819">
        <v>0</v>
      </c>
      <c r="F350" s="793" t="str">
        <f t="shared" si="5"/>
        <v/>
      </c>
    </row>
    <row r="351" spans="1:6" ht="18.75">
      <c r="A351" s="359">
        <v>351</v>
      </c>
      <c r="B351" s="302" t="s">
        <v>394</v>
      </c>
      <c r="C351" s="461" t="s">
        <v>1080</v>
      </c>
      <c r="D351" s="819">
        <v>24</v>
      </c>
      <c r="E351" s="819">
        <v>1020</v>
      </c>
      <c r="F351" s="793" t="str">
        <f t="shared" si="5"/>
        <v>DONE</v>
      </c>
    </row>
    <row r="352" spans="1:6" ht="18.75">
      <c r="A352" s="359">
        <v>352</v>
      </c>
      <c r="B352" s="450" t="s">
        <v>636</v>
      </c>
      <c r="C352" s="461" t="s">
        <v>1080</v>
      </c>
      <c r="D352" s="819">
        <v>49</v>
      </c>
      <c r="E352" s="819">
        <v>1175</v>
      </c>
      <c r="F352" s="793" t="str">
        <f t="shared" si="5"/>
        <v>DONE</v>
      </c>
    </row>
    <row r="353" spans="1:6" ht="18.75">
      <c r="A353" s="359">
        <v>353</v>
      </c>
      <c r="B353" s="460" t="s">
        <v>1135</v>
      </c>
      <c r="C353" s="461" t="s">
        <v>1080</v>
      </c>
      <c r="D353" s="819">
        <v>128</v>
      </c>
      <c r="E353" s="819">
        <v>1910</v>
      </c>
      <c r="F353" s="793" t="str">
        <f t="shared" si="5"/>
        <v>DONE</v>
      </c>
    </row>
    <row r="354" spans="1:6" ht="18.75">
      <c r="A354" s="359">
        <v>354</v>
      </c>
      <c r="B354" s="573" t="s">
        <v>1538</v>
      </c>
      <c r="C354" s="461" t="s">
        <v>1080</v>
      </c>
      <c r="D354" s="819">
        <v>3</v>
      </c>
      <c r="E354" s="819">
        <v>305</v>
      </c>
      <c r="F354" s="793" t="str">
        <f t="shared" si="5"/>
        <v/>
      </c>
    </row>
    <row r="355" spans="1:6" ht="18.75">
      <c r="A355" s="359">
        <v>355</v>
      </c>
      <c r="B355" s="824" t="s">
        <v>1205</v>
      </c>
      <c r="C355" s="461" t="s">
        <v>1080</v>
      </c>
      <c r="D355" s="819">
        <v>0</v>
      </c>
      <c r="E355" s="819">
        <v>360</v>
      </c>
      <c r="F355" s="793" t="str">
        <f t="shared" si="5"/>
        <v/>
      </c>
    </row>
    <row r="356" spans="1:6" ht="18.75">
      <c r="A356" s="359">
        <v>356</v>
      </c>
      <c r="B356" s="573" t="s">
        <v>1537</v>
      </c>
      <c r="C356" s="461" t="s">
        <v>1080</v>
      </c>
      <c r="D356" s="819">
        <v>15</v>
      </c>
      <c r="E356" s="819">
        <v>520</v>
      </c>
      <c r="F356" s="793" t="str">
        <f t="shared" si="5"/>
        <v>DONE</v>
      </c>
    </row>
    <row r="357" spans="1:6" ht="18.75">
      <c r="A357" s="359">
        <v>357</v>
      </c>
      <c r="B357" s="450" t="s">
        <v>392</v>
      </c>
      <c r="C357" s="461" t="s">
        <v>1080</v>
      </c>
      <c r="D357" s="819">
        <v>2</v>
      </c>
      <c r="E357" s="819">
        <v>425</v>
      </c>
      <c r="F357" s="793" t="str">
        <f t="shared" si="5"/>
        <v/>
      </c>
    </row>
    <row r="358" spans="1:6" ht="18.75">
      <c r="A358" s="359">
        <v>358</v>
      </c>
      <c r="B358" s="450" t="s">
        <v>387</v>
      </c>
      <c r="C358" s="461" t="s">
        <v>1080</v>
      </c>
      <c r="D358" s="819">
        <v>343</v>
      </c>
      <c r="E358" s="819">
        <v>5660</v>
      </c>
      <c r="F358" s="793" t="str">
        <f t="shared" si="5"/>
        <v>DONE</v>
      </c>
    </row>
    <row r="359" spans="1:6" ht="18.75">
      <c r="A359" s="359">
        <v>359</v>
      </c>
      <c r="B359" s="450" t="s">
        <v>393</v>
      </c>
      <c r="C359" s="461" t="s">
        <v>1080</v>
      </c>
      <c r="D359" s="819">
        <v>42</v>
      </c>
      <c r="E359" s="819">
        <v>1225</v>
      </c>
      <c r="F359" s="793" t="str">
        <f t="shared" si="5"/>
        <v>DONE</v>
      </c>
    </row>
    <row r="360" spans="1:6" ht="18.75">
      <c r="A360" s="359">
        <v>360</v>
      </c>
      <c r="B360" s="450" t="s">
        <v>772</v>
      </c>
      <c r="C360" s="461" t="s">
        <v>1080</v>
      </c>
      <c r="D360" s="819">
        <v>36</v>
      </c>
      <c r="E360" s="819">
        <v>1095</v>
      </c>
      <c r="F360" s="793" t="str">
        <f t="shared" si="5"/>
        <v>DONE</v>
      </c>
    </row>
    <row r="361" spans="1:6" ht="18.75">
      <c r="A361" s="359">
        <v>361</v>
      </c>
      <c r="B361" s="450" t="s">
        <v>909</v>
      </c>
      <c r="C361" s="461" t="s">
        <v>1080</v>
      </c>
      <c r="D361" s="819">
        <v>4</v>
      </c>
      <c r="E361" s="819">
        <v>550</v>
      </c>
      <c r="F361" s="793" t="str">
        <f t="shared" si="5"/>
        <v/>
      </c>
    </row>
    <row r="362" spans="1:6" ht="18.75">
      <c r="A362" s="359">
        <v>362</v>
      </c>
      <c r="B362" s="450" t="s">
        <v>621</v>
      </c>
      <c r="C362" s="461" t="s">
        <v>1080</v>
      </c>
      <c r="D362" s="819">
        <v>9</v>
      </c>
      <c r="E362" s="819">
        <v>610</v>
      </c>
      <c r="F362" s="793" t="str">
        <f t="shared" si="5"/>
        <v/>
      </c>
    </row>
    <row r="363" spans="1:6" ht="18.75">
      <c r="A363" s="359">
        <v>363</v>
      </c>
      <c r="B363" s="450" t="s">
        <v>798</v>
      </c>
      <c r="C363" s="461" t="s">
        <v>1080</v>
      </c>
      <c r="D363" s="819">
        <v>20</v>
      </c>
      <c r="E363" s="819">
        <v>930</v>
      </c>
      <c r="F363" s="793" t="str">
        <f t="shared" si="5"/>
        <v>DONE</v>
      </c>
    </row>
    <row r="364" spans="1:6" ht="18.75">
      <c r="A364" s="359">
        <v>364</v>
      </c>
      <c r="B364" s="450" t="s">
        <v>849</v>
      </c>
      <c r="C364" s="461" t="s">
        <v>1080</v>
      </c>
      <c r="D364" s="819">
        <v>2</v>
      </c>
      <c r="E364" s="819">
        <v>1030</v>
      </c>
      <c r="F364" s="793" t="str">
        <f t="shared" si="5"/>
        <v/>
      </c>
    </row>
    <row r="365" spans="1:6" ht="18.75">
      <c r="A365" s="359">
        <v>365</v>
      </c>
      <c r="B365" s="450" t="s">
        <v>902</v>
      </c>
      <c r="C365" s="461" t="s">
        <v>1080</v>
      </c>
      <c r="D365" s="819">
        <v>3</v>
      </c>
      <c r="E365" s="819">
        <v>735</v>
      </c>
      <c r="F365" s="793" t="str">
        <f t="shared" si="5"/>
        <v/>
      </c>
    </row>
    <row r="366" spans="1:6" ht="18.75">
      <c r="A366" s="359">
        <v>366</v>
      </c>
      <c r="B366" s="450" t="s">
        <v>550</v>
      </c>
      <c r="C366" s="461" t="s">
        <v>1080</v>
      </c>
      <c r="D366" s="819">
        <v>6</v>
      </c>
      <c r="E366" s="819">
        <v>625</v>
      </c>
      <c r="F366" s="793" t="str">
        <f t="shared" si="5"/>
        <v/>
      </c>
    </row>
    <row r="367" spans="1:6" ht="18.75">
      <c r="A367" s="359">
        <v>367</v>
      </c>
      <c r="B367" s="450" t="s">
        <v>776</v>
      </c>
      <c r="C367" s="461" t="s">
        <v>1080</v>
      </c>
      <c r="D367" s="819">
        <v>127</v>
      </c>
      <c r="E367" s="819">
        <v>2029</v>
      </c>
      <c r="F367" s="793" t="str">
        <f t="shared" si="5"/>
        <v>DONE</v>
      </c>
    </row>
    <row r="368" spans="1:6" ht="18.75">
      <c r="A368" s="359">
        <v>368</v>
      </c>
      <c r="B368" s="450" t="s">
        <v>754</v>
      </c>
      <c r="C368" s="461" t="s">
        <v>1080</v>
      </c>
      <c r="D368" s="819">
        <v>18</v>
      </c>
      <c r="E368" s="819">
        <v>485</v>
      </c>
      <c r="F368" s="793" t="str">
        <f t="shared" si="5"/>
        <v>DONE</v>
      </c>
    </row>
    <row r="369" spans="1:6" ht="18.75">
      <c r="A369" s="359">
        <v>369</v>
      </c>
      <c r="B369" s="450" t="s">
        <v>981</v>
      </c>
      <c r="C369" s="461" t="s">
        <v>1080</v>
      </c>
      <c r="D369" s="819">
        <v>10</v>
      </c>
      <c r="E369" s="819">
        <v>675</v>
      </c>
      <c r="F369" s="793" t="str">
        <f t="shared" si="5"/>
        <v>DONE</v>
      </c>
    </row>
    <row r="370" spans="1:6" ht="18.75">
      <c r="A370" s="359">
        <v>370</v>
      </c>
      <c r="B370" s="302" t="s">
        <v>805</v>
      </c>
      <c r="C370" s="461" t="s">
        <v>1080</v>
      </c>
      <c r="D370" s="819">
        <v>9</v>
      </c>
      <c r="E370" s="819">
        <v>565</v>
      </c>
      <c r="F370" s="793" t="str">
        <f t="shared" si="5"/>
        <v/>
      </c>
    </row>
    <row r="371" spans="1:6" ht="18.75">
      <c r="A371" s="359">
        <v>371</v>
      </c>
      <c r="B371" s="450" t="s">
        <v>637</v>
      </c>
      <c r="C371" s="461" t="s">
        <v>1080</v>
      </c>
      <c r="D371" s="819">
        <v>64</v>
      </c>
      <c r="E371" s="819">
        <v>1080</v>
      </c>
      <c r="F371" s="793" t="str">
        <f t="shared" si="5"/>
        <v>DONE</v>
      </c>
    </row>
    <row r="372" spans="1:6" ht="18.75">
      <c r="A372" s="359">
        <v>372</v>
      </c>
      <c r="B372" s="825" t="s">
        <v>1139</v>
      </c>
      <c r="C372" s="461" t="s">
        <v>1080</v>
      </c>
      <c r="D372" s="819">
        <v>23</v>
      </c>
      <c r="E372" s="819">
        <v>260</v>
      </c>
      <c r="F372" s="793" t="str">
        <f t="shared" si="5"/>
        <v>DONE</v>
      </c>
    </row>
    <row r="373" spans="1:6" ht="18.75">
      <c r="A373" s="359">
        <v>373</v>
      </c>
      <c r="B373" s="450" t="s">
        <v>182</v>
      </c>
      <c r="C373" s="461" t="s">
        <v>1081</v>
      </c>
      <c r="D373" s="819">
        <v>55</v>
      </c>
      <c r="E373" s="819">
        <v>4090</v>
      </c>
      <c r="F373" s="793" t="str">
        <f t="shared" si="5"/>
        <v>DONE</v>
      </c>
    </row>
    <row r="374" spans="1:6" ht="18.75">
      <c r="A374" s="359">
        <v>374</v>
      </c>
      <c r="B374" s="450" t="s">
        <v>199</v>
      </c>
      <c r="C374" s="461" t="s">
        <v>1081</v>
      </c>
      <c r="D374" s="819">
        <v>224</v>
      </c>
      <c r="E374" s="819">
        <v>4212</v>
      </c>
      <c r="F374" s="793" t="str">
        <f t="shared" si="5"/>
        <v>DONE</v>
      </c>
    </row>
    <row r="375" spans="1:6" ht="18.75">
      <c r="A375" s="359">
        <v>375</v>
      </c>
      <c r="B375" s="450" t="s">
        <v>780</v>
      </c>
      <c r="C375" s="461" t="s">
        <v>1081</v>
      </c>
      <c r="D375" s="819">
        <v>145</v>
      </c>
      <c r="E375" s="819">
        <v>3280</v>
      </c>
      <c r="F375" s="793" t="str">
        <f t="shared" si="5"/>
        <v>DONE</v>
      </c>
    </row>
    <row r="376" spans="1:6" ht="18.75">
      <c r="A376" s="359">
        <v>376</v>
      </c>
      <c r="B376" s="450" t="s">
        <v>956</v>
      </c>
      <c r="C376" s="461" t="s">
        <v>1081</v>
      </c>
      <c r="D376" s="819">
        <v>119</v>
      </c>
      <c r="E376" s="819">
        <v>1293</v>
      </c>
      <c r="F376" s="793" t="str">
        <f t="shared" si="5"/>
        <v>DONE</v>
      </c>
    </row>
    <row r="377" spans="1:6" ht="18.75">
      <c r="A377" s="359">
        <v>377</v>
      </c>
      <c r="B377" s="450" t="s">
        <v>908</v>
      </c>
      <c r="C377" s="461" t="s">
        <v>1081</v>
      </c>
      <c r="D377" s="819">
        <v>158</v>
      </c>
      <c r="E377" s="819">
        <v>4132</v>
      </c>
      <c r="F377" s="793" t="str">
        <f t="shared" si="5"/>
        <v>DONE</v>
      </c>
    </row>
    <row r="378" spans="1:6" ht="18.75">
      <c r="A378" s="359">
        <v>378</v>
      </c>
      <c r="B378" s="450" t="s">
        <v>353</v>
      </c>
      <c r="C378" s="461" t="s">
        <v>1081</v>
      </c>
      <c r="D378" s="819">
        <v>41</v>
      </c>
      <c r="E378" s="819">
        <v>1370</v>
      </c>
      <c r="F378" s="793" t="str">
        <f t="shared" si="5"/>
        <v>DONE</v>
      </c>
    </row>
    <row r="379" spans="1:6" ht="18.75">
      <c r="A379" s="359">
        <v>379</v>
      </c>
      <c r="B379" s="302" t="s">
        <v>747</v>
      </c>
      <c r="C379" s="461" t="s">
        <v>1081</v>
      </c>
      <c r="D379" s="819">
        <v>399</v>
      </c>
      <c r="E379" s="819">
        <v>4920</v>
      </c>
      <c r="F379" s="793" t="str">
        <f t="shared" si="5"/>
        <v>DONE</v>
      </c>
    </row>
    <row r="380" spans="1:6" ht="18.75">
      <c r="A380" s="359">
        <v>380</v>
      </c>
      <c r="B380" s="450" t="s">
        <v>983</v>
      </c>
      <c r="C380" s="461" t="s">
        <v>1081</v>
      </c>
      <c r="D380" s="819">
        <v>134</v>
      </c>
      <c r="E380" s="819">
        <v>2601</v>
      </c>
      <c r="F380" s="793" t="str">
        <f t="shared" si="5"/>
        <v>DONE</v>
      </c>
    </row>
    <row r="381" spans="1:6" ht="18.75">
      <c r="A381" s="359">
        <v>381</v>
      </c>
      <c r="B381" s="451" t="s">
        <v>624</v>
      </c>
      <c r="C381" s="461" t="s">
        <v>1081</v>
      </c>
      <c r="D381" s="819">
        <v>195</v>
      </c>
      <c r="E381" s="819">
        <v>3315</v>
      </c>
      <c r="F381" s="793" t="str">
        <f t="shared" si="5"/>
        <v>DONE</v>
      </c>
    </row>
    <row r="382" spans="1:6" ht="18.75">
      <c r="A382" s="359">
        <v>382</v>
      </c>
      <c r="B382" s="450" t="s">
        <v>638</v>
      </c>
      <c r="C382" s="461" t="s">
        <v>1081</v>
      </c>
      <c r="D382" s="819">
        <v>206</v>
      </c>
      <c r="E382" s="819">
        <v>2358</v>
      </c>
      <c r="F382" s="793" t="str">
        <f t="shared" si="5"/>
        <v>DONE</v>
      </c>
    </row>
    <row r="383" spans="1:6" ht="18.75">
      <c r="A383" s="359">
        <v>383</v>
      </c>
      <c r="B383" s="450" t="s">
        <v>741</v>
      </c>
      <c r="C383" s="461" t="s">
        <v>1081</v>
      </c>
      <c r="D383" s="819">
        <v>171</v>
      </c>
      <c r="E383" s="819">
        <v>2325</v>
      </c>
      <c r="F383" s="793" t="str">
        <f t="shared" si="5"/>
        <v>DONE</v>
      </c>
    </row>
    <row r="384" spans="1:6" ht="18.75">
      <c r="A384" s="359">
        <v>384</v>
      </c>
      <c r="B384" s="453" t="s">
        <v>838</v>
      </c>
      <c r="C384" s="461" t="s">
        <v>1081</v>
      </c>
      <c r="D384" s="819">
        <v>229</v>
      </c>
      <c r="E384" s="819">
        <v>2547</v>
      </c>
      <c r="F384" s="793" t="str">
        <f t="shared" si="5"/>
        <v>DONE</v>
      </c>
    </row>
    <row r="385" spans="1:6" ht="18.75">
      <c r="A385" s="359">
        <v>385</v>
      </c>
      <c r="B385" s="302" t="s">
        <v>920</v>
      </c>
      <c r="C385" s="461" t="s">
        <v>1081</v>
      </c>
      <c r="D385" s="819">
        <v>150</v>
      </c>
      <c r="E385" s="819">
        <v>2045</v>
      </c>
      <c r="F385" s="793" t="str">
        <f t="shared" si="5"/>
        <v>DONE</v>
      </c>
    </row>
    <row r="386" spans="1:6" ht="18.75">
      <c r="A386" s="359">
        <v>386</v>
      </c>
      <c r="B386" s="453" t="s">
        <v>901</v>
      </c>
      <c r="C386" s="461" t="s">
        <v>1081</v>
      </c>
      <c r="D386" s="819">
        <v>147</v>
      </c>
      <c r="E386" s="819">
        <v>3255</v>
      </c>
      <c r="F386" s="793" t="str">
        <f t="shared" si="5"/>
        <v>DONE</v>
      </c>
    </row>
    <row r="387" spans="1:6" ht="18.75">
      <c r="A387" s="359">
        <v>387</v>
      </c>
      <c r="B387" s="453" t="s">
        <v>643</v>
      </c>
      <c r="C387" s="461" t="s">
        <v>1081</v>
      </c>
      <c r="D387" s="819">
        <v>0</v>
      </c>
      <c r="E387" s="819">
        <v>0</v>
      </c>
      <c r="F387" s="793" t="str">
        <f t="shared" ref="F387:F448" si="6">IF(D387&gt;=10,"DONE","")</f>
        <v/>
      </c>
    </row>
    <row r="388" spans="1:6" ht="18.75">
      <c r="A388" s="359">
        <v>388</v>
      </c>
      <c r="B388" s="450" t="s">
        <v>939</v>
      </c>
      <c r="C388" s="461" t="s">
        <v>1081</v>
      </c>
      <c r="D388" s="819">
        <v>70</v>
      </c>
      <c r="E388" s="819">
        <v>2220</v>
      </c>
      <c r="F388" s="793" t="str">
        <f t="shared" si="6"/>
        <v>DONE</v>
      </c>
    </row>
    <row r="389" spans="1:6" ht="18.75">
      <c r="A389" s="359">
        <v>389</v>
      </c>
      <c r="B389" s="450" t="s">
        <v>933</v>
      </c>
      <c r="C389" s="461" t="s">
        <v>1081</v>
      </c>
      <c r="D389" s="819">
        <v>20</v>
      </c>
      <c r="E389" s="819">
        <v>675</v>
      </c>
      <c r="F389" s="793" t="str">
        <f t="shared" si="6"/>
        <v>DONE</v>
      </c>
    </row>
    <row r="390" spans="1:6" ht="18.75">
      <c r="A390" s="359">
        <v>390</v>
      </c>
      <c r="B390" s="450" t="s">
        <v>851</v>
      </c>
      <c r="C390" s="461" t="s">
        <v>1081</v>
      </c>
      <c r="D390" s="819">
        <v>214</v>
      </c>
      <c r="E390" s="819">
        <v>4860</v>
      </c>
      <c r="F390" s="793" t="str">
        <f t="shared" si="6"/>
        <v>DONE</v>
      </c>
    </row>
    <row r="391" spans="1:6" ht="18.75">
      <c r="A391" s="359">
        <v>391</v>
      </c>
      <c r="B391" s="450" t="s">
        <v>990</v>
      </c>
      <c r="C391" s="461" t="s">
        <v>1081</v>
      </c>
      <c r="D391" s="819">
        <v>106</v>
      </c>
      <c r="E391" s="819">
        <v>1452</v>
      </c>
      <c r="F391" s="793" t="str">
        <f t="shared" si="6"/>
        <v>DONE</v>
      </c>
    </row>
    <row r="392" spans="1:6" ht="18.75">
      <c r="A392" s="359">
        <v>392</v>
      </c>
      <c r="B392" s="450" t="s">
        <v>759</v>
      </c>
      <c r="C392" s="461" t="s">
        <v>1081</v>
      </c>
      <c r="D392" s="819">
        <v>142</v>
      </c>
      <c r="E392" s="819">
        <v>3095</v>
      </c>
      <c r="F392" s="793" t="str">
        <f t="shared" si="6"/>
        <v>DONE</v>
      </c>
    </row>
    <row r="393" spans="1:6" ht="18.75">
      <c r="A393" s="359">
        <v>393</v>
      </c>
      <c r="B393" s="450" t="s">
        <v>641</v>
      </c>
      <c r="C393" s="461" t="s">
        <v>1081</v>
      </c>
      <c r="D393" s="819">
        <v>19</v>
      </c>
      <c r="E393" s="819">
        <v>872</v>
      </c>
      <c r="F393" s="793" t="str">
        <f t="shared" si="6"/>
        <v>DONE</v>
      </c>
    </row>
    <row r="394" spans="1:6" ht="18.75">
      <c r="A394" s="359">
        <v>394</v>
      </c>
      <c r="B394" s="450" t="s">
        <v>836</v>
      </c>
      <c r="C394" s="461" t="s">
        <v>1081</v>
      </c>
      <c r="D394" s="819">
        <v>43</v>
      </c>
      <c r="E394" s="819">
        <v>505</v>
      </c>
      <c r="F394" s="793" t="str">
        <f t="shared" si="6"/>
        <v>DONE</v>
      </c>
    </row>
    <row r="395" spans="1:6" ht="18.75">
      <c r="A395" s="359">
        <v>395</v>
      </c>
      <c r="B395" s="450" t="s">
        <v>858</v>
      </c>
      <c r="C395" s="461" t="s">
        <v>1081</v>
      </c>
      <c r="D395" s="819">
        <v>69</v>
      </c>
      <c r="E395" s="819">
        <v>1255</v>
      </c>
      <c r="F395" s="793" t="str">
        <f t="shared" si="6"/>
        <v>DONE</v>
      </c>
    </row>
    <row r="396" spans="1:6" ht="18.75">
      <c r="A396" s="359">
        <v>396</v>
      </c>
      <c r="B396" s="450" t="s">
        <v>439</v>
      </c>
      <c r="C396" s="461" t="s">
        <v>1081</v>
      </c>
      <c r="D396" s="819">
        <v>201</v>
      </c>
      <c r="E396" s="819">
        <v>3612</v>
      </c>
      <c r="F396" s="793" t="str">
        <f t="shared" si="6"/>
        <v>DONE</v>
      </c>
    </row>
    <row r="397" spans="1:6" ht="18.75">
      <c r="A397" s="359">
        <v>397</v>
      </c>
      <c r="B397" s="450" t="s">
        <v>875</v>
      </c>
      <c r="C397" s="461" t="s">
        <v>1081</v>
      </c>
      <c r="D397" s="819">
        <v>326</v>
      </c>
      <c r="E397" s="819">
        <v>3365</v>
      </c>
      <c r="F397" s="793" t="str">
        <f t="shared" si="6"/>
        <v>DONE</v>
      </c>
    </row>
    <row r="398" spans="1:6" ht="18.75">
      <c r="A398" s="359">
        <v>398</v>
      </c>
      <c r="B398" s="450" t="s">
        <v>640</v>
      </c>
      <c r="C398" s="461" t="s">
        <v>1081</v>
      </c>
      <c r="D398" s="819">
        <v>42</v>
      </c>
      <c r="E398" s="819">
        <v>936</v>
      </c>
      <c r="F398" s="793" t="str">
        <f t="shared" si="6"/>
        <v>DONE</v>
      </c>
    </row>
    <row r="399" spans="1:6" ht="18.75">
      <c r="A399" s="359">
        <v>399</v>
      </c>
      <c r="B399" s="450" t="s">
        <v>767</v>
      </c>
      <c r="C399" s="461" t="s">
        <v>1081</v>
      </c>
      <c r="D399" s="819">
        <v>52</v>
      </c>
      <c r="E399" s="819">
        <v>737</v>
      </c>
      <c r="F399" s="793" t="str">
        <f t="shared" si="6"/>
        <v>DONE</v>
      </c>
    </row>
    <row r="400" spans="1:6" ht="18.75">
      <c r="A400" s="359">
        <v>400</v>
      </c>
      <c r="B400" s="450" t="s">
        <v>779</v>
      </c>
      <c r="C400" s="461" t="s">
        <v>1081</v>
      </c>
      <c r="D400" s="819">
        <v>98</v>
      </c>
      <c r="E400" s="819">
        <v>2147</v>
      </c>
      <c r="F400" s="793" t="str">
        <f t="shared" si="6"/>
        <v>DONE</v>
      </c>
    </row>
    <row r="401" spans="1:6" ht="18.75">
      <c r="A401" s="359">
        <v>401</v>
      </c>
      <c r="B401" s="450" t="s">
        <v>839</v>
      </c>
      <c r="C401" s="461" t="s">
        <v>1081</v>
      </c>
      <c r="D401" s="819">
        <v>121</v>
      </c>
      <c r="E401" s="819">
        <v>1539</v>
      </c>
      <c r="F401" s="793" t="str">
        <f t="shared" si="6"/>
        <v>DONE</v>
      </c>
    </row>
    <row r="402" spans="1:6" ht="30">
      <c r="A402" s="359">
        <v>402</v>
      </c>
      <c r="B402" s="450" t="s">
        <v>602</v>
      </c>
      <c r="C402" s="461" t="s">
        <v>1081</v>
      </c>
      <c r="D402" s="819">
        <v>110</v>
      </c>
      <c r="E402" s="819">
        <v>2100</v>
      </c>
      <c r="F402" s="793" t="str">
        <f t="shared" si="6"/>
        <v>DONE</v>
      </c>
    </row>
    <row r="403" spans="1:6" ht="18.75">
      <c r="A403" s="359">
        <v>403</v>
      </c>
      <c r="B403" s="450" t="s">
        <v>639</v>
      </c>
      <c r="C403" s="461" t="s">
        <v>1081</v>
      </c>
      <c r="D403" s="819">
        <v>573</v>
      </c>
      <c r="E403" s="819">
        <v>5755</v>
      </c>
      <c r="F403" s="793" t="str">
        <f t="shared" si="6"/>
        <v>DONE</v>
      </c>
    </row>
    <row r="404" spans="1:6" ht="18.75">
      <c r="A404" s="359">
        <v>404</v>
      </c>
      <c r="B404" s="450" t="s">
        <v>985</v>
      </c>
      <c r="C404" s="461" t="s">
        <v>1081</v>
      </c>
      <c r="D404" s="819">
        <v>1387</v>
      </c>
      <c r="E404" s="819">
        <v>17210</v>
      </c>
      <c r="F404" s="793" t="str">
        <f t="shared" si="6"/>
        <v>DONE</v>
      </c>
    </row>
    <row r="405" spans="1:6" ht="18.75">
      <c r="A405" s="359">
        <v>405</v>
      </c>
      <c r="B405" s="450" t="s">
        <v>622</v>
      </c>
      <c r="C405" s="461" t="s">
        <v>1081</v>
      </c>
      <c r="D405" s="819">
        <v>157</v>
      </c>
      <c r="E405" s="819">
        <v>2035</v>
      </c>
      <c r="F405" s="793" t="str">
        <f t="shared" si="6"/>
        <v>DONE</v>
      </c>
    </row>
    <row r="406" spans="1:6" ht="18.75">
      <c r="A406" s="359">
        <v>406</v>
      </c>
      <c r="B406" s="450" t="s">
        <v>738</v>
      </c>
      <c r="C406" s="461" t="s">
        <v>1081</v>
      </c>
      <c r="D406" s="819">
        <v>61</v>
      </c>
      <c r="E406" s="819">
        <v>1099</v>
      </c>
      <c r="F406" s="793" t="str">
        <f t="shared" si="6"/>
        <v>DONE</v>
      </c>
    </row>
    <row r="407" spans="1:6" ht="18.75">
      <c r="A407" s="359">
        <v>407</v>
      </c>
      <c r="B407" s="450" t="s">
        <v>761</v>
      </c>
      <c r="C407" s="461" t="s">
        <v>1081</v>
      </c>
      <c r="D407" s="819">
        <v>11</v>
      </c>
      <c r="E407" s="819">
        <v>732</v>
      </c>
      <c r="F407" s="793" t="str">
        <f t="shared" si="6"/>
        <v>DONE</v>
      </c>
    </row>
    <row r="408" spans="1:6" ht="18.75">
      <c r="A408" s="359">
        <v>408</v>
      </c>
      <c r="B408" s="450" t="s">
        <v>763</v>
      </c>
      <c r="C408" s="461" t="s">
        <v>1081</v>
      </c>
      <c r="D408" s="819">
        <v>14</v>
      </c>
      <c r="E408" s="819">
        <v>543</v>
      </c>
      <c r="F408" s="793" t="str">
        <f t="shared" si="6"/>
        <v>DONE</v>
      </c>
    </row>
    <row r="409" spans="1:6" ht="18.75">
      <c r="A409" s="359">
        <v>409</v>
      </c>
      <c r="B409" s="450" t="s">
        <v>766</v>
      </c>
      <c r="C409" s="461" t="s">
        <v>1081</v>
      </c>
      <c r="D409" s="819">
        <v>64</v>
      </c>
      <c r="E409" s="819">
        <v>1198</v>
      </c>
      <c r="F409" s="793" t="str">
        <f t="shared" si="6"/>
        <v>DONE</v>
      </c>
    </row>
    <row r="410" spans="1:6" ht="18.75">
      <c r="A410" s="359">
        <v>410</v>
      </c>
      <c r="B410" s="450" t="s">
        <v>814</v>
      </c>
      <c r="C410" s="461" t="s">
        <v>1081</v>
      </c>
      <c r="D410" s="819">
        <v>78</v>
      </c>
      <c r="E410" s="819">
        <v>1358</v>
      </c>
      <c r="F410" s="793" t="str">
        <f t="shared" si="6"/>
        <v>DONE</v>
      </c>
    </row>
    <row r="411" spans="1:6" ht="18.75">
      <c r="A411" s="359">
        <v>411</v>
      </c>
      <c r="B411" s="450" t="s">
        <v>623</v>
      </c>
      <c r="C411" s="461" t="s">
        <v>1081</v>
      </c>
      <c r="D411" s="819">
        <v>157</v>
      </c>
      <c r="E411" s="819">
        <v>2230</v>
      </c>
      <c r="F411" s="793" t="str">
        <f t="shared" si="6"/>
        <v>DONE</v>
      </c>
    </row>
    <row r="412" spans="1:6" ht="18.75">
      <c r="A412" s="359">
        <v>412</v>
      </c>
      <c r="B412" s="450" t="s">
        <v>855</v>
      </c>
      <c r="C412" s="461" t="s">
        <v>1081</v>
      </c>
      <c r="D412" s="819">
        <v>50</v>
      </c>
      <c r="E412" s="819">
        <v>1451</v>
      </c>
      <c r="F412" s="793" t="str">
        <f t="shared" si="6"/>
        <v>DONE</v>
      </c>
    </row>
    <row r="413" spans="1:6" ht="18.75">
      <c r="A413" s="359">
        <v>413</v>
      </c>
      <c r="B413" s="450" t="s">
        <v>874</v>
      </c>
      <c r="C413" s="461" t="s">
        <v>1081</v>
      </c>
      <c r="D413" s="819">
        <v>335</v>
      </c>
      <c r="E413" s="819">
        <v>40230</v>
      </c>
      <c r="F413" s="793" t="str">
        <f t="shared" si="6"/>
        <v>DONE</v>
      </c>
    </row>
    <row r="414" spans="1:6" ht="18.75">
      <c r="A414" s="359">
        <v>414</v>
      </c>
      <c r="B414" s="450" t="s">
        <v>888</v>
      </c>
      <c r="C414" s="461" t="s">
        <v>1081</v>
      </c>
      <c r="D414" s="819">
        <v>59</v>
      </c>
      <c r="E414" s="819">
        <v>672</v>
      </c>
      <c r="F414" s="793" t="str">
        <f t="shared" si="6"/>
        <v>DONE</v>
      </c>
    </row>
    <row r="415" spans="1:6" ht="18.75">
      <c r="A415" s="359">
        <v>415</v>
      </c>
      <c r="B415" s="450" t="s">
        <v>642</v>
      </c>
      <c r="C415" s="461" t="s">
        <v>1081</v>
      </c>
      <c r="D415" s="819">
        <v>9</v>
      </c>
      <c r="E415" s="819">
        <v>567</v>
      </c>
      <c r="F415" s="793" t="str">
        <f t="shared" si="6"/>
        <v/>
      </c>
    </row>
    <row r="416" spans="1:6" ht="18.75">
      <c r="A416" s="359">
        <v>416</v>
      </c>
      <c r="B416" s="450" t="s">
        <v>948</v>
      </c>
      <c r="C416" s="461" t="s">
        <v>1081</v>
      </c>
      <c r="D416" s="819">
        <v>260</v>
      </c>
      <c r="E416" s="819">
        <v>3600</v>
      </c>
      <c r="F416" s="793" t="str">
        <f t="shared" si="6"/>
        <v>DONE</v>
      </c>
    </row>
    <row r="417" spans="1:6" ht="18.75">
      <c r="A417" s="359">
        <v>417</v>
      </c>
      <c r="B417" s="450" t="s">
        <v>601</v>
      </c>
      <c r="C417" s="461" t="s">
        <v>1081</v>
      </c>
      <c r="D417" s="819">
        <v>11</v>
      </c>
      <c r="E417" s="819">
        <v>447</v>
      </c>
      <c r="F417" s="793" t="str">
        <f t="shared" si="6"/>
        <v>DONE</v>
      </c>
    </row>
    <row r="418" spans="1:6" ht="18.75">
      <c r="A418" s="359">
        <v>418</v>
      </c>
      <c r="B418" s="450" t="s">
        <v>967</v>
      </c>
      <c r="C418" s="461" t="s">
        <v>1081</v>
      </c>
      <c r="D418" s="819">
        <v>24</v>
      </c>
      <c r="E418" s="819">
        <v>240</v>
      </c>
      <c r="F418" s="793" t="str">
        <f t="shared" si="6"/>
        <v>DONE</v>
      </c>
    </row>
    <row r="419" spans="1:6" ht="18.75">
      <c r="A419" s="359">
        <v>419</v>
      </c>
      <c r="B419" s="302" t="s">
        <v>852</v>
      </c>
      <c r="C419" s="461" t="s">
        <v>1081</v>
      </c>
      <c r="D419" s="819">
        <v>11</v>
      </c>
      <c r="E419" s="819">
        <v>845</v>
      </c>
      <c r="F419" s="793" t="str">
        <f t="shared" si="6"/>
        <v>DONE</v>
      </c>
    </row>
    <row r="420" spans="1:6" ht="18.75">
      <c r="A420" s="359">
        <v>420</v>
      </c>
      <c r="B420" s="450" t="s">
        <v>183</v>
      </c>
      <c r="C420" s="461" t="s">
        <v>1082</v>
      </c>
      <c r="D420" s="819">
        <v>45</v>
      </c>
      <c r="E420" s="819">
        <v>1330</v>
      </c>
      <c r="F420" s="793" t="str">
        <f t="shared" si="6"/>
        <v>DONE</v>
      </c>
    </row>
    <row r="421" spans="1:6" ht="18.75">
      <c r="A421" s="359">
        <v>421</v>
      </c>
      <c r="B421" s="450" t="s">
        <v>196</v>
      </c>
      <c r="C421" s="461" t="s">
        <v>1082</v>
      </c>
      <c r="D421" s="819">
        <v>64</v>
      </c>
      <c r="E421" s="819">
        <v>1365</v>
      </c>
      <c r="F421" s="793" t="str">
        <f t="shared" si="6"/>
        <v>DONE</v>
      </c>
    </row>
    <row r="422" spans="1:6" ht="18.75">
      <c r="A422" s="359">
        <v>422</v>
      </c>
      <c r="B422" s="453" t="s">
        <v>187</v>
      </c>
      <c r="C422" s="461" t="s">
        <v>1082</v>
      </c>
      <c r="D422" s="819">
        <v>103</v>
      </c>
      <c r="E422" s="819">
        <v>1990</v>
      </c>
      <c r="F422" s="793" t="str">
        <f t="shared" si="6"/>
        <v>DONE</v>
      </c>
    </row>
    <row r="423" spans="1:6" ht="18.75">
      <c r="A423" s="359">
        <v>423</v>
      </c>
      <c r="B423" s="450" t="s">
        <v>882</v>
      </c>
      <c r="C423" s="461" t="s">
        <v>1082</v>
      </c>
      <c r="D423" s="819">
        <v>19</v>
      </c>
      <c r="E423" s="819">
        <v>770</v>
      </c>
      <c r="F423" s="793" t="str">
        <f t="shared" si="6"/>
        <v>DONE</v>
      </c>
    </row>
    <row r="424" spans="1:6" ht="18.75">
      <c r="A424" s="359">
        <v>424</v>
      </c>
      <c r="B424" s="450" t="s">
        <v>756</v>
      </c>
      <c r="C424" s="461" t="s">
        <v>1082</v>
      </c>
      <c r="D424" s="819">
        <v>269</v>
      </c>
      <c r="E424" s="819">
        <v>3505</v>
      </c>
      <c r="F424" s="793" t="str">
        <f t="shared" si="6"/>
        <v>DONE</v>
      </c>
    </row>
    <row r="425" spans="1:6" ht="18.75">
      <c r="A425" s="359">
        <v>425</v>
      </c>
      <c r="B425" s="450" t="s">
        <v>813</v>
      </c>
      <c r="C425" s="461" t="s">
        <v>1082</v>
      </c>
      <c r="D425" s="819">
        <v>259</v>
      </c>
      <c r="E425" s="819">
        <v>5715</v>
      </c>
      <c r="F425" s="793" t="str">
        <f t="shared" si="6"/>
        <v>DONE</v>
      </c>
    </row>
    <row r="426" spans="1:6" ht="18.75">
      <c r="A426" s="359">
        <v>426</v>
      </c>
      <c r="B426" s="450" t="s">
        <v>644</v>
      </c>
      <c r="C426" s="461" t="s">
        <v>1082</v>
      </c>
      <c r="D426" s="819">
        <v>193</v>
      </c>
      <c r="E426" s="819">
        <v>3330</v>
      </c>
      <c r="F426" s="793" t="str">
        <f t="shared" si="6"/>
        <v>DONE</v>
      </c>
    </row>
    <row r="427" spans="1:6" ht="30">
      <c r="A427" s="359">
        <v>427</v>
      </c>
      <c r="B427" s="450" t="s">
        <v>1329</v>
      </c>
      <c r="C427" s="461" t="s">
        <v>1082</v>
      </c>
      <c r="D427" s="819">
        <v>140</v>
      </c>
      <c r="E427" s="819">
        <v>1175</v>
      </c>
      <c r="F427" s="793" t="str">
        <f t="shared" si="6"/>
        <v>DONE</v>
      </c>
    </row>
    <row r="428" spans="1:6" ht="18.75">
      <c r="A428" s="359">
        <v>428</v>
      </c>
      <c r="B428" s="450" t="s">
        <v>925</v>
      </c>
      <c r="C428" s="461" t="s">
        <v>1082</v>
      </c>
      <c r="D428" s="819">
        <v>986</v>
      </c>
      <c r="E428" s="819">
        <v>7383</v>
      </c>
      <c r="F428" s="793" t="str">
        <f t="shared" si="6"/>
        <v>DONE</v>
      </c>
    </row>
    <row r="429" spans="1:6" ht="30">
      <c r="A429" s="359">
        <v>429</v>
      </c>
      <c r="B429" s="450" t="s">
        <v>945</v>
      </c>
      <c r="C429" s="461" t="s">
        <v>1082</v>
      </c>
      <c r="D429" s="819">
        <v>4</v>
      </c>
      <c r="E429" s="819">
        <v>375</v>
      </c>
      <c r="F429" s="793" t="str">
        <f t="shared" si="6"/>
        <v/>
      </c>
    </row>
    <row r="430" spans="1:6" ht="18.75">
      <c r="A430" s="359">
        <v>430</v>
      </c>
      <c r="B430" s="450" t="s">
        <v>730</v>
      </c>
      <c r="C430" s="461" t="s">
        <v>1082</v>
      </c>
      <c r="D430" s="819">
        <v>8</v>
      </c>
      <c r="E430" s="819">
        <v>390</v>
      </c>
      <c r="F430" s="793" t="str">
        <f t="shared" si="6"/>
        <v/>
      </c>
    </row>
    <row r="431" spans="1:6" ht="18.75">
      <c r="A431" s="359">
        <v>431</v>
      </c>
      <c r="B431" s="450" t="s">
        <v>794</v>
      </c>
      <c r="C431" s="461" t="s">
        <v>1082</v>
      </c>
      <c r="D431" s="819">
        <v>8</v>
      </c>
      <c r="E431" s="819">
        <v>315</v>
      </c>
      <c r="F431" s="793" t="str">
        <f t="shared" si="6"/>
        <v/>
      </c>
    </row>
    <row r="432" spans="1:6" ht="18.75">
      <c r="A432" s="359">
        <v>432</v>
      </c>
      <c r="B432" s="450" t="s">
        <v>826</v>
      </c>
      <c r="C432" s="461" t="s">
        <v>1082</v>
      </c>
      <c r="D432" s="819">
        <v>6</v>
      </c>
      <c r="E432" s="819">
        <v>1355</v>
      </c>
      <c r="F432" s="793" t="str">
        <f t="shared" si="6"/>
        <v/>
      </c>
    </row>
    <row r="433" spans="1:6" ht="18.75">
      <c r="A433" s="359">
        <v>433</v>
      </c>
      <c r="B433" s="450" t="s">
        <v>1536</v>
      </c>
      <c r="C433" s="461" t="s">
        <v>1082</v>
      </c>
      <c r="D433" s="819">
        <v>1</v>
      </c>
      <c r="E433" s="819">
        <v>315</v>
      </c>
      <c r="F433" s="793" t="str">
        <f t="shared" si="6"/>
        <v/>
      </c>
    </row>
    <row r="434" spans="1:6" ht="18.75">
      <c r="A434" s="359">
        <v>434</v>
      </c>
      <c r="B434" s="450" t="s">
        <v>837</v>
      </c>
      <c r="C434" s="461" t="s">
        <v>1082</v>
      </c>
      <c r="D434" s="819">
        <v>0</v>
      </c>
      <c r="E434" s="819">
        <v>330</v>
      </c>
      <c r="F434" s="793" t="str">
        <f t="shared" si="6"/>
        <v/>
      </c>
    </row>
    <row r="435" spans="1:6" ht="18.75">
      <c r="A435" s="359">
        <v>435</v>
      </c>
      <c r="B435" s="450" t="s">
        <v>917</v>
      </c>
      <c r="C435" s="461" t="s">
        <v>1082</v>
      </c>
      <c r="D435" s="819">
        <v>2</v>
      </c>
      <c r="E435" s="819">
        <v>335</v>
      </c>
      <c r="F435" s="793" t="str">
        <f t="shared" si="6"/>
        <v/>
      </c>
    </row>
    <row r="436" spans="1:6" ht="18.75">
      <c r="A436" s="359">
        <v>436</v>
      </c>
      <c r="B436" s="450" t="s">
        <v>942</v>
      </c>
      <c r="C436" s="461" t="s">
        <v>1082</v>
      </c>
      <c r="D436" s="819">
        <v>5</v>
      </c>
      <c r="E436" s="819">
        <v>420</v>
      </c>
      <c r="F436" s="793" t="str">
        <f t="shared" si="6"/>
        <v/>
      </c>
    </row>
    <row r="437" spans="1:6" ht="18.75">
      <c r="A437" s="359">
        <v>437</v>
      </c>
      <c r="B437" s="450" t="s">
        <v>973</v>
      </c>
      <c r="C437" s="461" t="s">
        <v>1082</v>
      </c>
      <c r="D437" s="819">
        <v>31</v>
      </c>
      <c r="E437" s="819">
        <v>2035</v>
      </c>
      <c r="F437" s="793" t="str">
        <f t="shared" si="6"/>
        <v>DONE</v>
      </c>
    </row>
    <row r="438" spans="1:6" ht="18.75">
      <c r="A438" s="359">
        <v>438</v>
      </c>
      <c r="B438" s="450" t="s">
        <v>740</v>
      </c>
      <c r="C438" s="461" t="s">
        <v>1082</v>
      </c>
      <c r="D438" s="819">
        <v>20</v>
      </c>
      <c r="E438" s="819">
        <v>587</v>
      </c>
      <c r="F438" s="793" t="str">
        <f t="shared" si="6"/>
        <v>DONE</v>
      </c>
    </row>
    <row r="439" spans="1:6" ht="18.75">
      <c r="A439" s="359">
        <v>439</v>
      </c>
      <c r="B439" s="450" t="s">
        <v>831</v>
      </c>
      <c r="C439" s="461" t="s">
        <v>1082</v>
      </c>
      <c r="D439" s="819">
        <v>8</v>
      </c>
      <c r="E439" s="819">
        <v>350</v>
      </c>
      <c r="F439" s="793" t="str">
        <f t="shared" si="6"/>
        <v/>
      </c>
    </row>
    <row r="440" spans="1:6" ht="18.75">
      <c r="A440" s="359">
        <v>440</v>
      </c>
      <c r="B440" s="450" t="s">
        <v>863</v>
      </c>
      <c r="C440" s="461" t="s">
        <v>1082</v>
      </c>
      <c r="D440" s="819">
        <v>235</v>
      </c>
      <c r="E440" s="819">
        <v>3020</v>
      </c>
      <c r="F440" s="793" t="str">
        <f t="shared" si="6"/>
        <v>DONE</v>
      </c>
    </row>
    <row r="441" spans="1:6" ht="18.75">
      <c r="A441" s="359">
        <v>441</v>
      </c>
      <c r="B441" s="450" t="s">
        <v>893</v>
      </c>
      <c r="C441" s="461" t="s">
        <v>1082</v>
      </c>
      <c r="D441" s="819">
        <v>20</v>
      </c>
      <c r="E441" s="819">
        <v>475</v>
      </c>
      <c r="F441" s="793" t="str">
        <f t="shared" si="6"/>
        <v>DONE</v>
      </c>
    </row>
    <row r="442" spans="1:6" ht="30">
      <c r="A442" s="359">
        <v>442</v>
      </c>
      <c r="B442" s="450" t="s">
        <v>1334</v>
      </c>
      <c r="C442" s="461" t="s">
        <v>1083</v>
      </c>
      <c r="D442" s="819">
        <v>83</v>
      </c>
      <c r="E442" s="819">
        <v>2520</v>
      </c>
      <c r="F442" s="793" t="str">
        <f t="shared" si="6"/>
        <v>DONE</v>
      </c>
    </row>
    <row r="443" spans="1:6" ht="18.75">
      <c r="A443" s="359">
        <v>443</v>
      </c>
      <c r="B443" s="450" t="s">
        <v>195</v>
      </c>
      <c r="C443" s="461" t="s">
        <v>1083</v>
      </c>
      <c r="D443" s="819">
        <v>772</v>
      </c>
      <c r="E443" s="819">
        <v>11165</v>
      </c>
      <c r="F443" s="793" t="str">
        <f t="shared" si="6"/>
        <v>DONE</v>
      </c>
    </row>
    <row r="444" spans="1:6" ht="18.75">
      <c r="A444" s="359">
        <v>444</v>
      </c>
      <c r="B444" s="450" t="s">
        <v>280</v>
      </c>
      <c r="C444" s="461" t="s">
        <v>1083</v>
      </c>
      <c r="D444" s="819">
        <v>44</v>
      </c>
      <c r="E444" s="819">
        <v>1590</v>
      </c>
      <c r="F444" s="793" t="str">
        <f t="shared" si="6"/>
        <v>DONE</v>
      </c>
    </row>
    <row r="445" spans="1:6" ht="18.75">
      <c r="A445" s="359">
        <v>445</v>
      </c>
      <c r="B445" s="450" t="s">
        <v>374</v>
      </c>
      <c r="C445" s="461" t="s">
        <v>1083</v>
      </c>
      <c r="D445" s="819">
        <v>126</v>
      </c>
      <c r="E445" s="819">
        <v>2959</v>
      </c>
      <c r="F445" s="793" t="str">
        <f t="shared" si="6"/>
        <v>DONE</v>
      </c>
    </row>
    <row r="446" spans="1:6" ht="18.75">
      <c r="A446" s="359">
        <v>446</v>
      </c>
      <c r="B446" s="450" t="s">
        <v>373</v>
      </c>
      <c r="C446" s="461" t="s">
        <v>1083</v>
      </c>
      <c r="D446" s="819">
        <v>65</v>
      </c>
      <c r="E446" s="819">
        <v>2580</v>
      </c>
      <c r="F446" s="793" t="str">
        <f t="shared" si="6"/>
        <v>DONE</v>
      </c>
    </row>
    <row r="447" spans="1:6" ht="18.75">
      <c r="A447" s="359">
        <v>447</v>
      </c>
      <c r="B447" s="319"/>
      <c r="C447" s="319"/>
      <c r="D447" s="319"/>
      <c r="E447" s="319"/>
      <c r="F447" s="793" t="str">
        <f t="shared" si="6"/>
        <v/>
      </c>
    </row>
    <row r="448" spans="1:6" ht="18.75">
      <c r="A448" s="359">
        <v>448</v>
      </c>
      <c r="B448" s="319"/>
      <c r="C448" s="319"/>
      <c r="D448" s="319"/>
      <c r="E448" s="319"/>
      <c r="F448" s="793" t="str">
        <f t="shared" si="6"/>
        <v/>
      </c>
    </row>
    <row r="450" spans="6:6" ht="18.75">
      <c r="F450" s="793"/>
    </row>
  </sheetData>
  <autoFilter ref="A1:F448" xr:uid="{00000000-0001-0000-0900-000000000000}"/>
  <sortState xmlns:xlrd2="http://schemas.microsoft.com/office/spreadsheetml/2017/richdata2" ref="A2:E448">
    <sortCondition ref="C1:C448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9"/>
  <sheetViews>
    <sheetView workbookViewId="0">
      <selection activeCell="F19" sqref="E1:F19"/>
    </sheetView>
  </sheetViews>
  <sheetFormatPr defaultRowHeight="15"/>
  <cols>
    <col min="1" max="1" width="37.140625" bestFit="1" customWidth="1"/>
    <col min="2" max="2" width="26.28515625" bestFit="1" customWidth="1"/>
    <col min="5" max="5" width="37.140625" bestFit="1" customWidth="1"/>
    <col min="6" max="6" width="19.28515625" bestFit="1" customWidth="1"/>
  </cols>
  <sheetData>
    <row r="1" spans="1:6">
      <c r="A1" s="563" t="s">
        <v>1084</v>
      </c>
      <c r="B1" t="s">
        <v>2013</v>
      </c>
      <c r="E1" s="563" t="s">
        <v>1084</v>
      </c>
      <c r="F1" t="s">
        <v>2014</v>
      </c>
    </row>
    <row r="2" spans="1:6">
      <c r="A2" s="162" t="s">
        <v>1036</v>
      </c>
      <c r="B2" s="567">
        <v>6</v>
      </c>
      <c r="E2" s="162" t="s">
        <v>1036</v>
      </c>
      <c r="F2" s="567">
        <v>380</v>
      </c>
    </row>
    <row r="3" spans="1:6">
      <c r="A3" s="162" t="s">
        <v>1065</v>
      </c>
      <c r="B3" s="567">
        <v>226.66666666666666</v>
      </c>
      <c r="E3" s="162" t="s">
        <v>1065</v>
      </c>
      <c r="F3" s="567">
        <v>2883.3333333333335</v>
      </c>
    </row>
    <row r="4" spans="1:6">
      <c r="A4" s="162" t="s">
        <v>1066</v>
      </c>
      <c r="B4" s="567">
        <v>277.83333333333331</v>
      </c>
      <c r="E4" s="162" t="s">
        <v>1066</v>
      </c>
      <c r="F4" s="567">
        <v>4096.166666666667</v>
      </c>
    </row>
    <row r="5" spans="1:6">
      <c r="A5" s="162" t="s">
        <v>1067</v>
      </c>
      <c r="B5" s="567">
        <v>71.692307692307693</v>
      </c>
      <c r="E5" s="162" t="s">
        <v>1067</v>
      </c>
      <c r="F5" s="567">
        <v>1463.4615384615386</v>
      </c>
    </row>
    <row r="6" spans="1:6">
      <c r="A6" s="162" t="s">
        <v>1070</v>
      </c>
      <c r="B6" s="567">
        <v>61.4</v>
      </c>
      <c r="E6" s="162" t="s">
        <v>1070</v>
      </c>
      <c r="F6" s="567">
        <v>1197</v>
      </c>
    </row>
    <row r="7" spans="1:6">
      <c r="A7" s="162" t="s">
        <v>1071</v>
      </c>
      <c r="B7" s="567">
        <v>52.25</v>
      </c>
      <c r="E7" s="162" t="s">
        <v>1071</v>
      </c>
      <c r="F7" s="567">
        <v>1235.5</v>
      </c>
    </row>
    <row r="8" spans="1:6">
      <c r="A8" s="162" t="s">
        <v>1060</v>
      </c>
      <c r="B8" s="567">
        <v>53.857142857142854</v>
      </c>
      <c r="E8" s="162" t="s">
        <v>1060</v>
      </c>
      <c r="F8" s="567">
        <v>1122.952380952381</v>
      </c>
    </row>
    <row r="9" spans="1:6">
      <c r="A9" s="162" t="s">
        <v>1072</v>
      </c>
      <c r="B9" s="567">
        <v>148.42857142857142</v>
      </c>
      <c r="E9" s="162" t="s">
        <v>1072</v>
      </c>
      <c r="F9" s="567">
        <v>1914</v>
      </c>
    </row>
    <row r="10" spans="1:6">
      <c r="A10" s="162" t="s">
        <v>1073</v>
      </c>
      <c r="B10" s="567">
        <v>7.5</v>
      </c>
      <c r="E10" s="162" t="s">
        <v>1073</v>
      </c>
      <c r="F10" s="567">
        <v>303.29166666666669</v>
      </c>
    </row>
    <row r="11" spans="1:6">
      <c r="A11" s="162" t="s">
        <v>1032</v>
      </c>
      <c r="B11" s="567">
        <v>4.25</v>
      </c>
      <c r="E11" s="162" t="s">
        <v>1032</v>
      </c>
      <c r="F11" s="567">
        <v>215</v>
      </c>
    </row>
    <row r="12" spans="1:6">
      <c r="A12" s="162" t="s">
        <v>1074</v>
      </c>
      <c r="B12" s="567">
        <v>37</v>
      </c>
      <c r="E12" s="162" t="s">
        <v>1074</v>
      </c>
      <c r="F12" s="567">
        <v>747.5</v>
      </c>
    </row>
    <row r="13" spans="1:6">
      <c r="A13" s="162" t="s">
        <v>1075</v>
      </c>
      <c r="B13" s="567">
        <v>133.66666666666666</v>
      </c>
      <c r="E13" s="162" t="s">
        <v>1075</v>
      </c>
      <c r="F13" s="567">
        <v>2070</v>
      </c>
    </row>
    <row r="14" spans="1:6">
      <c r="A14" s="162" t="s">
        <v>1076</v>
      </c>
      <c r="B14" s="567">
        <v>124.48971193415638</v>
      </c>
      <c r="E14" s="162" t="s">
        <v>1076</v>
      </c>
      <c r="F14" s="567">
        <v>2621.5185185185187</v>
      </c>
    </row>
    <row r="15" spans="1:6">
      <c r="A15" s="162" t="s">
        <v>1080</v>
      </c>
      <c r="B15" s="567">
        <v>40.739130434782609</v>
      </c>
      <c r="E15" s="162" t="s">
        <v>1080</v>
      </c>
      <c r="F15" s="567">
        <v>1011.695652173913</v>
      </c>
    </row>
    <row r="16" spans="1:6">
      <c r="A16" s="162" t="s">
        <v>1081</v>
      </c>
      <c r="B16" s="567">
        <v>154.61702127659575</v>
      </c>
      <c r="E16" s="162" t="s">
        <v>1081</v>
      </c>
      <c r="F16" s="567">
        <v>3219.6808510638298</v>
      </c>
    </row>
    <row r="17" spans="1:6">
      <c r="A17" s="162" t="s">
        <v>1082</v>
      </c>
      <c r="B17" s="567">
        <v>110.27272727272727</v>
      </c>
      <c r="E17" s="162" t="s">
        <v>1082</v>
      </c>
      <c r="F17" s="567">
        <v>1675.6818181818182</v>
      </c>
    </row>
    <row r="18" spans="1:6">
      <c r="A18" s="162" t="s">
        <v>1083</v>
      </c>
      <c r="B18" s="567">
        <v>218</v>
      </c>
      <c r="E18" s="162" t="s">
        <v>1083</v>
      </c>
      <c r="F18" s="567">
        <v>4162.8</v>
      </c>
    </row>
    <row r="19" spans="1:6">
      <c r="A19" s="162" t="s">
        <v>204</v>
      </c>
      <c r="B19" s="567">
        <v>113.19550561797753</v>
      </c>
      <c r="E19" s="162" t="s">
        <v>204</v>
      </c>
      <c r="F19" s="567">
        <v>2275.5438202247192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F447"/>
  <sheetViews>
    <sheetView workbookViewId="0">
      <selection activeCell="N15" sqref="N15"/>
    </sheetView>
  </sheetViews>
  <sheetFormatPr defaultRowHeight="15"/>
  <cols>
    <col min="3" max="3" width="9.140625" customWidth="1"/>
    <col min="4" max="4" width="13.85546875" customWidth="1"/>
  </cols>
  <sheetData>
    <row r="1" spans="3:6">
      <c r="D1" t="s">
        <v>60</v>
      </c>
      <c r="E1" t="s">
        <v>1141</v>
      </c>
      <c r="F1" t="s">
        <v>1142</v>
      </c>
    </row>
    <row r="2" spans="3:6">
      <c r="C2">
        <v>1</v>
      </c>
      <c r="D2" s="319" t="s">
        <v>733</v>
      </c>
      <c r="E2">
        <v>912</v>
      </c>
      <c r="F2">
        <v>31135</v>
      </c>
    </row>
    <row r="3" spans="3:6">
      <c r="C3">
        <v>2</v>
      </c>
      <c r="D3" s="319" t="s">
        <v>198</v>
      </c>
      <c r="E3">
        <v>695</v>
      </c>
      <c r="F3">
        <v>17113</v>
      </c>
    </row>
    <row r="4" spans="3:6">
      <c r="C4">
        <v>3</v>
      </c>
      <c r="D4" s="319" t="s">
        <v>239</v>
      </c>
      <c r="E4">
        <v>645</v>
      </c>
      <c r="F4">
        <v>10713</v>
      </c>
    </row>
    <row r="5" spans="3:6">
      <c r="C5">
        <v>4</v>
      </c>
      <c r="D5" s="319" t="s">
        <v>551</v>
      </c>
      <c r="E5">
        <v>348</v>
      </c>
      <c r="F5">
        <v>10364</v>
      </c>
    </row>
    <row r="6" spans="3:6">
      <c r="C6">
        <v>5</v>
      </c>
      <c r="D6" s="319" t="s">
        <v>195</v>
      </c>
      <c r="E6">
        <v>540</v>
      </c>
      <c r="F6">
        <v>10015</v>
      </c>
    </row>
    <row r="7" spans="3:6">
      <c r="C7">
        <v>6</v>
      </c>
      <c r="D7" s="319" t="s">
        <v>916</v>
      </c>
      <c r="E7">
        <v>79</v>
      </c>
      <c r="F7">
        <v>8265</v>
      </c>
    </row>
    <row r="8" spans="3:6">
      <c r="C8">
        <v>7</v>
      </c>
      <c r="D8" s="319" t="s">
        <v>809</v>
      </c>
      <c r="E8">
        <v>26</v>
      </c>
      <c r="F8">
        <v>5690</v>
      </c>
    </row>
    <row r="9" spans="3:6">
      <c r="C9">
        <v>8</v>
      </c>
      <c r="D9" s="319" t="s">
        <v>373</v>
      </c>
      <c r="E9">
        <v>139</v>
      </c>
      <c r="F9">
        <v>4656</v>
      </c>
    </row>
    <row r="10" spans="3:6">
      <c r="C10">
        <v>9</v>
      </c>
      <c r="D10" s="319" t="s">
        <v>958</v>
      </c>
      <c r="E10">
        <v>6</v>
      </c>
      <c r="F10">
        <v>4442</v>
      </c>
    </row>
    <row r="11" spans="3:6">
      <c r="C11">
        <v>10</v>
      </c>
      <c r="D11" s="319" t="s">
        <v>186</v>
      </c>
      <c r="E11">
        <v>204</v>
      </c>
      <c r="F11">
        <v>4330</v>
      </c>
    </row>
    <row r="12" spans="3:6">
      <c r="C12">
        <v>11</v>
      </c>
      <c r="D12" s="319" t="s">
        <v>872</v>
      </c>
      <c r="E12">
        <v>171</v>
      </c>
      <c r="F12">
        <v>3904</v>
      </c>
    </row>
    <row r="13" spans="3:6">
      <c r="C13">
        <v>12</v>
      </c>
      <c r="D13" s="319" t="s">
        <v>280</v>
      </c>
      <c r="E13">
        <v>26</v>
      </c>
      <c r="F13">
        <v>3727</v>
      </c>
    </row>
    <row r="14" spans="3:6">
      <c r="C14">
        <v>13</v>
      </c>
      <c r="D14" s="319" t="s">
        <v>194</v>
      </c>
      <c r="E14">
        <v>126</v>
      </c>
      <c r="F14">
        <v>3659</v>
      </c>
    </row>
    <row r="15" spans="3:6">
      <c r="C15">
        <v>14</v>
      </c>
      <c r="D15" s="319" t="s">
        <v>591</v>
      </c>
      <c r="E15">
        <v>14</v>
      </c>
      <c r="F15">
        <v>3652</v>
      </c>
    </row>
    <row r="16" spans="3:6">
      <c r="C16">
        <v>15</v>
      </c>
      <c r="D16" s="319" t="s">
        <v>189</v>
      </c>
      <c r="E16">
        <v>158</v>
      </c>
      <c r="F16">
        <v>3535</v>
      </c>
    </row>
    <row r="17" spans="3:6">
      <c r="C17">
        <v>16</v>
      </c>
      <c r="D17" s="319" t="s">
        <v>915</v>
      </c>
      <c r="E17">
        <v>208</v>
      </c>
      <c r="F17">
        <v>3349</v>
      </c>
    </row>
    <row r="18" spans="3:6">
      <c r="C18">
        <v>17</v>
      </c>
      <c r="D18" s="319" t="s">
        <v>182</v>
      </c>
      <c r="E18">
        <v>116</v>
      </c>
      <c r="F18">
        <v>3315</v>
      </c>
    </row>
    <row r="19" spans="3:6">
      <c r="C19">
        <v>18</v>
      </c>
      <c r="D19" s="319" t="s">
        <v>756</v>
      </c>
      <c r="E19">
        <v>206</v>
      </c>
      <c r="F19">
        <v>3020</v>
      </c>
    </row>
    <row r="20" spans="3:6">
      <c r="C20">
        <v>19</v>
      </c>
      <c r="D20" s="319" t="s">
        <v>201</v>
      </c>
      <c r="E20">
        <v>141</v>
      </c>
      <c r="F20">
        <v>2987</v>
      </c>
    </row>
    <row r="21" spans="3:6">
      <c r="C21">
        <v>20</v>
      </c>
      <c r="D21" s="319" t="s">
        <v>187</v>
      </c>
      <c r="E21">
        <v>70</v>
      </c>
      <c r="F21">
        <v>2912</v>
      </c>
    </row>
    <row r="22" spans="3:6">
      <c r="D22" s="319" t="s">
        <v>184</v>
      </c>
      <c r="E22">
        <v>187</v>
      </c>
      <c r="F22">
        <v>2870</v>
      </c>
    </row>
    <row r="23" spans="3:6">
      <c r="D23" s="319" t="s">
        <v>813</v>
      </c>
      <c r="E23">
        <v>162</v>
      </c>
      <c r="F23">
        <v>2832</v>
      </c>
    </row>
    <row r="24" spans="3:6">
      <c r="D24" s="319" t="s">
        <v>191</v>
      </c>
      <c r="E24">
        <v>117</v>
      </c>
      <c r="F24">
        <v>2740</v>
      </c>
    </row>
    <row r="25" spans="3:6">
      <c r="D25" s="319" t="s">
        <v>747</v>
      </c>
      <c r="E25">
        <v>312</v>
      </c>
      <c r="F25">
        <v>2739</v>
      </c>
    </row>
    <row r="26" spans="3:6">
      <c r="D26" s="319" t="s">
        <v>185</v>
      </c>
      <c r="E26">
        <v>109</v>
      </c>
      <c r="F26">
        <v>2725</v>
      </c>
    </row>
    <row r="27" spans="3:6">
      <c r="D27" s="319" t="s">
        <v>826</v>
      </c>
      <c r="E27">
        <v>29</v>
      </c>
      <c r="F27">
        <v>2715</v>
      </c>
    </row>
    <row r="28" spans="3:6">
      <c r="D28" s="319" t="s">
        <v>196</v>
      </c>
      <c r="E28">
        <v>84</v>
      </c>
      <c r="F28">
        <v>2576</v>
      </c>
    </row>
    <row r="29" spans="3:6">
      <c r="D29" s="319" t="s">
        <v>908</v>
      </c>
      <c r="E29">
        <v>68</v>
      </c>
      <c r="F29">
        <v>2545</v>
      </c>
    </row>
    <row r="30" spans="3:6">
      <c r="D30" s="319" t="s">
        <v>140</v>
      </c>
      <c r="E30">
        <v>33</v>
      </c>
      <c r="F30">
        <v>2515</v>
      </c>
    </row>
    <row r="31" spans="3:6">
      <c r="D31" s="319" t="s">
        <v>375</v>
      </c>
      <c r="E31">
        <v>205</v>
      </c>
      <c r="F31">
        <v>2514</v>
      </c>
    </row>
    <row r="32" spans="3:6">
      <c r="D32" s="319" t="s">
        <v>192</v>
      </c>
      <c r="E32">
        <v>210</v>
      </c>
      <c r="F32">
        <v>2339</v>
      </c>
    </row>
    <row r="33" spans="4:6">
      <c r="D33" s="319" t="s">
        <v>362</v>
      </c>
      <c r="E33">
        <v>145</v>
      </c>
      <c r="F33">
        <v>2315</v>
      </c>
    </row>
    <row r="34" spans="4:6">
      <c r="D34" s="319" t="s">
        <v>183</v>
      </c>
      <c r="E34">
        <v>91</v>
      </c>
      <c r="F34">
        <v>2180</v>
      </c>
    </row>
    <row r="35" spans="4:6">
      <c r="D35" s="319" t="s">
        <v>712</v>
      </c>
      <c r="E35">
        <v>78</v>
      </c>
      <c r="F35">
        <v>2150</v>
      </c>
    </row>
    <row r="36" spans="4:6">
      <c r="D36" s="319" t="s">
        <v>896</v>
      </c>
      <c r="E36">
        <v>45</v>
      </c>
      <c r="F36">
        <v>2107</v>
      </c>
    </row>
    <row r="37" spans="4:6">
      <c r="D37" s="319" t="s">
        <v>359</v>
      </c>
      <c r="E37">
        <v>40</v>
      </c>
      <c r="F37">
        <v>2104</v>
      </c>
    </row>
    <row r="38" spans="4:6">
      <c r="D38" s="319" t="s">
        <v>607</v>
      </c>
      <c r="E38">
        <v>158</v>
      </c>
      <c r="F38">
        <v>2087</v>
      </c>
    </row>
    <row r="39" spans="4:6">
      <c r="D39" s="319" t="s">
        <v>904</v>
      </c>
      <c r="E39">
        <v>7</v>
      </c>
      <c r="F39">
        <v>2084</v>
      </c>
    </row>
    <row r="40" spans="4:6">
      <c r="D40" s="319" t="s">
        <v>973</v>
      </c>
      <c r="E40">
        <v>42</v>
      </c>
      <c r="F40">
        <v>2059</v>
      </c>
    </row>
    <row r="41" spans="4:6">
      <c r="D41" s="319" t="s">
        <v>199</v>
      </c>
      <c r="E41">
        <v>64</v>
      </c>
      <c r="F41">
        <v>2056</v>
      </c>
    </row>
    <row r="42" spans="4:6">
      <c r="D42" s="319" t="s">
        <v>817</v>
      </c>
      <c r="E42">
        <v>27</v>
      </c>
      <c r="F42">
        <v>2023</v>
      </c>
    </row>
    <row r="43" spans="4:6">
      <c r="D43" s="319" t="s">
        <v>776</v>
      </c>
      <c r="E43">
        <v>19</v>
      </c>
      <c r="F43">
        <v>1995</v>
      </c>
    </row>
    <row r="44" spans="4:6">
      <c r="D44" s="319" t="s">
        <v>632</v>
      </c>
      <c r="E44">
        <v>30</v>
      </c>
      <c r="F44">
        <v>1910</v>
      </c>
    </row>
    <row r="45" spans="4:6">
      <c r="D45" s="319" t="s">
        <v>374</v>
      </c>
      <c r="E45">
        <v>73</v>
      </c>
      <c r="F45">
        <v>1812</v>
      </c>
    </row>
    <row r="46" spans="4:6">
      <c r="D46" s="319" t="s">
        <v>633</v>
      </c>
      <c r="E46">
        <v>65</v>
      </c>
      <c r="F46">
        <v>1745</v>
      </c>
    </row>
    <row r="47" spans="4:6">
      <c r="D47" s="319" t="s">
        <v>589</v>
      </c>
      <c r="E47">
        <v>158</v>
      </c>
      <c r="F47">
        <v>1697</v>
      </c>
    </row>
    <row r="48" spans="4:6">
      <c r="D48" s="319" t="s">
        <v>863</v>
      </c>
      <c r="E48">
        <v>131</v>
      </c>
      <c r="F48">
        <v>1654</v>
      </c>
    </row>
    <row r="49" spans="4:6">
      <c r="D49" s="319" t="s">
        <v>898</v>
      </c>
      <c r="E49">
        <v>10</v>
      </c>
      <c r="F49">
        <v>1590</v>
      </c>
    </row>
    <row r="50" spans="4:6">
      <c r="D50" s="319" t="s">
        <v>590</v>
      </c>
      <c r="E50">
        <v>35</v>
      </c>
      <c r="F50">
        <v>1504</v>
      </c>
    </row>
    <row r="51" spans="4:6">
      <c r="D51" s="319" t="s">
        <v>613</v>
      </c>
      <c r="E51">
        <v>122</v>
      </c>
      <c r="F51">
        <v>1381</v>
      </c>
    </row>
    <row r="52" spans="4:6">
      <c r="D52" s="319" t="s">
        <v>626</v>
      </c>
      <c r="E52">
        <v>98</v>
      </c>
      <c r="F52">
        <v>1372</v>
      </c>
    </row>
    <row r="53" spans="4:6">
      <c r="D53" s="319" t="s">
        <v>602</v>
      </c>
      <c r="E53">
        <v>76</v>
      </c>
      <c r="F53">
        <v>1357</v>
      </c>
    </row>
    <row r="54" spans="4:6">
      <c r="D54" s="319" t="s">
        <v>759</v>
      </c>
      <c r="E54">
        <v>14</v>
      </c>
      <c r="F54">
        <v>1310</v>
      </c>
    </row>
    <row r="55" spans="4:6">
      <c r="D55" s="319" t="s">
        <v>677</v>
      </c>
      <c r="E55">
        <v>60</v>
      </c>
      <c r="F55">
        <v>1304</v>
      </c>
    </row>
    <row r="56" spans="4:6">
      <c r="D56" s="319" t="s">
        <v>924</v>
      </c>
      <c r="E56">
        <v>12</v>
      </c>
      <c r="F56">
        <v>1264</v>
      </c>
    </row>
    <row r="57" spans="4:6">
      <c r="D57" s="319" t="s">
        <v>956</v>
      </c>
      <c r="E57">
        <v>65</v>
      </c>
      <c r="F57">
        <v>1260</v>
      </c>
    </row>
    <row r="58" spans="4:6">
      <c r="D58" s="319" t="s">
        <v>142</v>
      </c>
      <c r="E58">
        <v>48</v>
      </c>
      <c r="F58">
        <v>1254</v>
      </c>
    </row>
    <row r="59" spans="4:6">
      <c r="D59" s="319" t="s">
        <v>800</v>
      </c>
      <c r="E59">
        <v>11</v>
      </c>
      <c r="F59">
        <v>1243</v>
      </c>
    </row>
    <row r="60" spans="4:6">
      <c r="D60" s="319" t="s">
        <v>909</v>
      </c>
      <c r="E60">
        <v>13</v>
      </c>
      <c r="F60">
        <v>1234</v>
      </c>
    </row>
    <row r="61" spans="4:6">
      <c r="D61" s="319" t="s">
        <v>439</v>
      </c>
      <c r="E61">
        <v>58</v>
      </c>
      <c r="F61">
        <v>1202</v>
      </c>
    </row>
    <row r="62" spans="4:6">
      <c r="D62" s="319" t="s">
        <v>803</v>
      </c>
      <c r="E62">
        <v>35</v>
      </c>
      <c r="F62">
        <v>1194</v>
      </c>
    </row>
    <row r="63" spans="4:6">
      <c r="D63" s="319" t="s">
        <v>953</v>
      </c>
      <c r="E63">
        <v>72</v>
      </c>
      <c r="F63">
        <v>1172</v>
      </c>
    </row>
    <row r="64" spans="4:6">
      <c r="D64" s="319" t="s">
        <v>886</v>
      </c>
      <c r="E64">
        <v>13</v>
      </c>
      <c r="F64">
        <v>1171</v>
      </c>
    </row>
    <row r="65" spans="4:6">
      <c r="D65" s="319" t="s">
        <v>825</v>
      </c>
      <c r="E65">
        <v>7</v>
      </c>
      <c r="F65">
        <v>1170</v>
      </c>
    </row>
    <row r="66" spans="4:6">
      <c r="D66" s="319" t="s">
        <v>980</v>
      </c>
      <c r="E66">
        <v>22</v>
      </c>
      <c r="F66">
        <v>1150</v>
      </c>
    </row>
    <row r="67" spans="4:6">
      <c r="D67" s="319" t="s">
        <v>181</v>
      </c>
      <c r="E67">
        <v>20</v>
      </c>
      <c r="F67">
        <v>1135</v>
      </c>
    </row>
    <row r="68" spans="4:6">
      <c r="D68" s="319" t="s">
        <v>352</v>
      </c>
      <c r="E68">
        <v>110</v>
      </c>
      <c r="F68">
        <v>1121</v>
      </c>
    </row>
    <row r="69" spans="4:6">
      <c r="D69" s="319" t="s">
        <v>838</v>
      </c>
      <c r="E69">
        <v>89</v>
      </c>
      <c r="F69">
        <v>1102</v>
      </c>
    </row>
    <row r="70" spans="4:6">
      <c r="D70" s="319" t="s">
        <v>604</v>
      </c>
      <c r="E70">
        <v>30</v>
      </c>
      <c r="F70">
        <v>1069</v>
      </c>
    </row>
    <row r="71" spans="4:6">
      <c r="D71" s="319" t="s">
        <v>353</v>
      </c>
      <c r="E71">
        <v>48</v>
      </c>
      <c r="F71">
        <v>1039</v>
      </c>
    </row>
    <row r="72" spans="4:6">
      <c r="D72" s="319" t="s">
        <v>190</v>
      </c>
      <c r="E72">
        <v>23</v>
      </c>
      <c r="F72">
        <v>1037</v>
      </c>
    </row>
    <row r="73" spans="4:6">
      <c r="D73" s="319" t="s">
        <v>573</v>
      </c>
      <c r="E73">
        <v>22</v>
      </c>
      <c r="F73">
        <v>1030</v>
      </c>
    </row>
    <row r="74" spans="4:6">
      <c r="D74" s="319" t="s">
        <v>200</v>
      </c>
      <c r="E74">
        <v>60</v>
      </c>
      <c r="F74">
        <v>1028</v>
      </c>
    </row>
    <row r="75" spans="4:6">
      <c r="D75" s="319" t="s">
        <v>605</v>
      </c>
      <c r="E75">
        <v>43</v>
      </c>
      <c r="F75">
        <v>1007</v>
      </c>
    </row>
    <row r="76" spans="4:6">
      <c r="D76" s="319" t="s">
        <v>923</v>
      </c>
      <c r="E76">
        <v>30</v>
      </c>
      <c r="F76">
        <v>997</v>
      </c>
    </row>
    <row r="77" spans="4:6">
      <c r="D77" s="319" t="s">
        <v>202</v>
      </c>
      <c r="E77">
        <v>42</v>
      </c>
      <c r="F77">
        <v>960</v>
      </c>
    </row>
    <row r="78" spans="4:6">
      <c r="D78" s="319" t="s">
        <v>818</v>
      </c>
      <c r="E78">
        <v>33</v>
      </c>
      <c r="F78">
        <v>910</v>
      </c>
    </row>
    <row r="79" spans="4:6">
      <c r="D79" s="319" t="s">
        <v>625</v>
      </c>
      <c r="E79">
        <v>4</v>
      </c>
      <c r="F79">
        <v>906</v>
      </c>
    </row>
    <row r="80" spans="4:6">
      <c r="D80" s="319" t="s">
        <v>193</v>
      </c>
      <c r="E80">
        <v>19</v>
      </c>
      <c r="F80">
        <v>904</v>
      </c>
    </row>
    <row r="81" spans="4:6">
      <c r="D81" s="319" t="s">
        <v>882</v>
      </c>
      <c r="E81">
        <v>49</v>
      </c>
      <c r="F81">
        <v>904</v>
      </c>
    </row>
    <row r="82" spans="4:6">
      <c r="D82" s="319" t="s">
        <v>350</v>
      </c>
      <c r="E82">
        <v>67</v>
      </c>
      <c r="F82">
        <v>901</v>
      </c>
    </row>
    <row r="83" spans="4:6">
      <c r="D83" s="319" t="s">
        <v>627</v>
      </c>
      <c r="E83">
        <v>18</v>
      </c>
      <c r="F83">
        <v>897</v>
      </c>
    </row>
    <row r="84" spans="4:6">
      <c r="D84" s="319" t="s">
        <v>197</v>
      </c>
      <c r="E84">
        <v>41</v>
      </c>
      <c r="F84">
        <v>882</v>
      </c>
    </row>
    <row r="85" spans="4:6">
      <c r="D85" s="319" t="s">
        <v>610</v>
      </c>
      <c r="E85">
        <v>8</v>
      </c>
      <c r="F85">
        <v>834</v>
      </c>
    </row>
    <row r="86" spans="4:6">
      <c r="D86" s="319" t="s">
        <v>572</v>
      </c>
      <c r="E86">
        <v>22</v>
      </c>
      <c r="F86">
        <v>825</v>
      </c>
    </row>
    <row r="87" spans="4:6">
      <c r="D87" s="319" t="s">
        <v>393</v>
      </c>
      <c r="E87">
        <v>18</v>
      </c>
      <c r="F87">
        <v>807</v>
      </c>
    </row>
    <row r="88" spans="4:6">
      <c r="D88" s="319" t="s">
        <v>971</v>
      </c>
      <c r="E88">
        <v>20</v>
      </c>
      <c r="F88">
        <v>806</v>
      </c>
    </row>
    <row r="89" spans="4:6">
      <c r="D89" s="319" t="s">
        <v>815</v>
      </c>
      <c r="E89">
        <v>9</v>
      </c>
      <c r="F89">
        <v>806</v>
      </c>
    </row>
    <row r="90" spans="4:6">
      <c r="D90" s="319" t="s">
        <v>603</v>
      </c>
      <c r="E90">
        <v>45</v>
      </c>
      <c r="F90">
        <v>769</v>
      </c>
    </row>
    <row r="91" spans="4:6">
      <c r="D91" s="319" t="s">
        <v>606</v>
      </c>
      <c r="E91">
        <v>19</v>
      </c>
      <c r="F91">
        <v>763</v>
      </c>
    </row>
    <row r="92" spans="4:6">
      <c r="D92" s="319" t="s">
        <v>188</v>
      </c>
      <c r="E92">
        <v>7</v>
      </c>
      <c r="F92">
        <v>755</v>
      </c>
    </row>
    <row r="93" spans="4:6">
      <c r="D93" s="319" t="s">
        <v>858</v>
      </c>
      <c r="E93">
        <v>42</v>
      </c>
      <c r="F93">
        <v>755</v>
      </c>
    </row>
    <row r="94" spans="4:6">
      <c r="D94" s="319" t="s">
        <v>922</v>
      </c>
      <c r="E94">
        <v>27</v>
      </c>
      <c r="F94">
        <v>753</v>
      </c>
    </row>
    <row r="95" spans="4:6">
      <c r="D95" s="319" t="s">
        <v>920</v>
      </c>
      <c r="E95">
        <v>37</v>
      </c>
      <c r="F95">
        <v>725</v>
      </c>
    </row>
    <row r="96" spans="4:6">
      <c r="D96" s="319" t="s">
        <v>901</v>
      </c>
      <c r="E96">
        <v>56</v>
      </c>
      <c r="F96">
        <v>724</v>
      </c>
    </row>
    <row r="97" spans="4:6">
      <c r="D97" s="319" t="s">
        <v>850</v>
      </c>
      <c r="E97">
        <v>6</v>
      </c>
      <c r="F97">
        <v>717</v>
      </c>
    </row>
    <row r="98" spans="4:6">
      <c r="D98" s="319" t="s">
        <v>612</v>
      </c>
      <c r="E98">
        <v>59</v>
      </c>
      <c r="F98">
        <v>716</v>
      </c>
    </row>
    <row r="99" spans="4:6">
      <c r="D99" s="319" t="s">
        <v>624</v>
      </c>
      <c r="E99">
        <v>28</v>
      </c>
      <c r="F99">
        <v>715</v>
      </c>
    </row>
    <row r="100" spans="4:6">
      <c r="D100" s="319" t="s">
        <v>925</v>
      </c>
      <c r="E100">
        <v>52</v>
      </c>
      <c r="F100">
        <v>712</v>
      </c>
    </row>
    <row r="101" spans="4:6">
      <c r="D101" s="319" t="s">
        <v>275</v>
      </c>
      <c r="E101">
        <v>11</v>
      </c>
      <c r="F101">
        <v>689</v>
      </c>
    </row>
    <row r="102" spans="4:6">
      <c r="D102" s="319" t="s">
        <v>636</v>
      </c>
      <c r="E102">
        <v>16</v>
      </c>
      <c r="F102">
        <v>667</v>
      </c>
    </row>
    <row r="103" spans="4:6">
      <c r="D103" s="319" t="s">
        <v>780</v>
      </c>
      <c r="E103">
        <v>18</v>
      </c>
      <c r="F103">
        <v>667</v>
      </c>
    </row>
    <row r="104" spans="4:6">
      <c r="D104" s="319" t="s">
        <v>569</v>
      </c>
      <c r="E104">
        <v>8</v>
      </c>
      <c r="F104">
        <v>661</v>
      </c>
    </row>
    <row r="105" spans="4:6">
      <c r="D105" s="319" t="s">
        <v>772</v>
      </c>
      <c r="E105">
        <v>30</v>
      </c>
      <c r="F105">
        <v>654</v>
      </c>
    </row>
    <row r="106" spans="4:6">
      <c r="D106" s="319" t="s">
        <v>685</v>
      </c>
      <c r="E106">
        <v>8</v>
      </c>
      <c r="F106">
        <v>635</v>
      </c>
    </row>
    <row r="107" spans="4:6">
      <c r="D107" s="319" t="s">
        <v>939</v>
      </c>
      <c r="E107">
        <v>10</v>
      </c>
      <c r="F107">
        <v>635</v>
      </c>
    </row>
    <row r="108" spans="4:6">
      <c r="D108" s="319" t="s">
        <v>730</v>
      </c>
      <c r="E108">
        <v>24</v>
      </c>
      <c r="F108">
        <v>631</v>
      </c>
    </row>
    <row r="109" spans="4:6">
      <c r="D109" s="319" t="s">
        <v>761</v>
      </c>
      <c r="E109">
        <v>9</v>
      </c>
      <c r="F109">
        <v>624</v>
      </c>
    </row>
    <row r="110" spans="4:6">
      <c r="D110" s="319" t="s">
        <v>394</v>
      </c>
      <c r="E110">
        <v>16</v>
      </c>
      <c r="F110">
        <v>620</v>
      </c>
    </row>
    <row r="111" spans="4:6">
      <c r="D111" s="319" t="s">
        <v>623</v>
      </c>
      <c r="E111">
        <v>6</v>
      </c>
      <c r="F111">
        <v>620</v>
      </c>
    </row>
    <row r="112" spans="4:6">
      <c r="D112" s="319" t="s">
        <v>741</v>
      </c>
      <c r="E112">
        <v>46</v>
      </c>
      <c r="F112">
        <v>605</v>
      </c>
    </row>
    <row r="113" spans="4:6">
      <c r="D113" s="319" t="s">
        <v>839</v>
      </c>
      <c r="E113">
        <v>7</v>
      </c>
      <c r="F113">
        <v>602</v>
      </c>
    </row>
    <row r="114" spans="4:6">
      <c r="D114" s="319" t="s">
        <v>942</v>
      </c>
      <c r="E114">
        <v>18</v>
      </c>
      <c r="F114">
        <v>599</v>
      </c>
    </row>
    <row r="115" spans="4:6">
      <c r="D115" s="319" t="s">
        <v>975</v>
      </c>
      <c r="E115">
        <v>7</v>
      </c>
      <c r="F115">
        <v>582</v>
      </c>
    </row>
    <row r="116" spans="4:6">
      <c r="D116" s="319" t="s">
        <v>743</v>
      </c>
      <c r="E116">
        <v>34</v>
      </c>
      <c r="F116">
        <v>578</v>
      </c>
    </row>
    <row r="117" spans="4:6">
      <c r="D117" s="319" t="s">
        <v>990</v>
      </c>
      <c r="E117">
        <v>10</v>
      </c>
      <c r="F117">
        <v>567</v>
      </c>
    </row>
    <row r="118" spans="4:6">
      <c r="D118" s="319" t="s">
        <v>945</v>
      </c>
      <c r="E118">
        <v>21</v>
      </c>
      <c r="F118">
        <v>562</v>
      </c>
    </row>
    <row r="119" spans="4:6">
      <c r="D119" s="319" t="s">
        <v>962</v>
      </c>
      <c r="E119">
        <v>8</v>
      </c>
      <c r="F119">
        <v>556</v>
      </c>
    </row>
    <row r="120" spans="4:6">
      <c r="D120" s="319" t="s">
        <v>701</v>
      </c>
      <c r="E120">
        <v>14</v>
      </c>
      <c r="F120">
        <v>550</v>
      </c>
    </row>
    <row r="121" spans="4:6">
      <c r="D121" s="319" t="s">
        <v>360</v>
      </c>
      <c r="E121">
        <v>0</v>
      </c>
      <c r="F121">
        <v>545</v>
      </c>
    </row>
    <row r="122" spans="4:6">
      <c r="D122" s="319" t="s">
        <v>620</v>
      </c>
      <c r="E122">
        <v>16</v>
      </c>
      <c r="F122">
        <v>545</v>
      </c>
    </row>
    <row r="123" spans="4:6">
      <c r="D123" s="319" t="s">
        <v>617</v>
      </c>
      <c r="E123">
        <v>0</v>
      </c>
      <c r="F123">
        <v>545</v>
      </c>
    </row>
    <row r="124" spans="4:6">
      <c r="D124" s="319" t="s">
        <v>620</v>
      </c>
      <c r="E124">
        <v>16</v>
      </c>
      <c r="F124">
        <v>545</v>
      </c>
    </row>
    <row r="125" spans="4:6">
      <c r="D125" s="319" t="s">
        <v>597</v>
      </c>
      <c r="E125">
        <v>22</v>
      </c>
      <c r="F125">
        <v>539</v>
      </c>
    </row>
    <row r="126" spans="4:6">
      <c r="D126" s="319" t="s">
        <v>644</v>
      </c>
      <c r="E126">
        <v>26</v>
      </c>
      <c r="F126">
        <v>539</v>
      </c>
    </row>
    <row r="127" spans="4:6">
      <c r="D127" s="319" t="s">
        <v>983</v>
      </c>
      <c r="E127">
        <v>23</v>
      </c>
      <c r="F127">
        <v>532</v>
      </c>
    </row>
    <row r="128" spans="4:6">
      <c r="D128" s="319" t="s">
        <v>794</v>
      </c>
      <c r="E128">
        <v>8</v>
      </c>
      <c r="F128">
        <v>524</v>
      </c>
    </row>
    <row r="129" spans="4:6">
      <c r="D129" s="319" t="s">
        <v>913</v>
      </c>
      <c r="E129">
        <v>18</v>
      </c>
      <c r="F129">
        <v>519</v>
      </c>
    </row>
    <row r="130" spans="4:6">
      <c r="D130" s="319" t="s">
        <v>773</v>
      </c>
      <c r="E130">
        <v>52</v>
      </c>
      <c r="F130">
        <v>513</v>
      </c>
    </row>
    <row r="131" spans="4:6">
      <c r="D131" s="319" t="s">
        <v>754</v>
      </c>
      <c r="E131">
        <v>14</v>
      </c>
      <c r="F131">
        <v>510</v>
      </c>
    </row>
    <row r="132" spans="4:6">
      <c r="D132" s="319" t="s">
        <v>917</v>
      </c>
      <c r="E132">
        <v>8</v>
      </c>
      <c r="F132">
        <v>499</v>
      </c>
    </row>
    <row r="133" spans="4:6">
      <c r="D133" s="319" t="s">
        <v>981</v>
      </c>
      <c r="E133">
        <v>9</v>
      </c>
      <c r="F133">
        <v>495</v>
      </c>
    </row>
    <row r="134" spans="4:6">
      <c r="D134" s="319" t="s">
        <v>960</v>
      </c>
      <c r="E134">
        <v>40</v>
      </c>
      <c r="F134">
        <v>482</v>
      </c>
    </row>
    <row r="135" spans="4:6">
      <c r="D135" s="319" t="s">
        <v>696</v>
      </c>
      <c r="E135">
        <v>17</v>
      </c>
      <c r="F135">
        <v>478</v>
      </c>
    </row>
    <row r="136" spans="4:6">
      <c r="D136" s="319" t="s">
        <v>722</v>
      </c>
      <c r="E136">
        <v>27</v>
      </c>
      <c r="F136">
        <v>474</v>
      </c>
    </row>
    <row r="137" spans="4:6">
      <c r="D137" s="319" t="s">
        <v>742</v>
      </c>
      <c r="E137">
        <v>32</v>
      </c>
      <c r="F137">
        <v>466</v>
      </c>
    </row>
    <row r="138" spans="4:6">
      <c r="D138" s="319" t="s">
        <v>282</v>
      </c>
      <c r="E138">
        <v>45</v>
      </c>
      <c r="F138">
        <v>455</v>
      </c>
    </row>
    <row r="139" spans="4:6">
      <c r="D139" s="319" t="s">
        <v>831</v>
      </c>
      <c r="E139">
        <v>13</v>
      </c>
      <c r="F139">
        <v>454</v>
      </c>
    </row>
    <row r="140" spans="4:6">
      <c r="D140" s="319" t="s">
        <v>725</v>
      </c>
      <c r="E140">
        <v>13</v>
      </c>
      <c r="F140">
        <v>452</v>
      </c>
    </row>
    <row r="141" spans="4:6">
      <c r="D141" s="319" t="s">
        <v>346</v>
      </c>
      <c r="E141">
        <v>24</v>
      </c>
      <c r="F141">
        <v>446</v>
      </c>
    </row>
    <row r="142" spans="4:6">
      <c r="D142" s="319" t="s">
        <v>387</v>
      </c>
      <c r="E142">
        <v>18</v>
      </c>
      <c r="F142">
        <v>443</v>
      </c>
    </row>
    <row r="143" spans="4:6">
      <c r="D143" s="319" t="s">
        <v>968</v>
      </c>
      <c r="E143">
        <v>26</v>
      </c>
      <c r="F143">
        <v>432</v>
      </c>
    </row>
    <row r="144" spans="4:6">
      <c r="D144" s="319" t="s">
        <v>619</v>
      </c>
      <c r="E144">
        <v>10</v>
      </c>
      <c r="F144">
        <v>432</v>
      </c>
    </row>
    <row r="145" spans="4:6">
      <c r="D145" s="319" t="s">
        <v>949</v>
      </c>
      <c r="E145">
        <v>27</v>
      </c>
      <c r="F145">
        <v>431</v>
      </c>
    </row>
    <row r="146" spans="4:6">
      <c r="D146" s="319" t="s">
        <v>695</v>
      </c>
      <c r="E146">
        <v>33</v>
      </c>
      <c r="F146">
        <v>420</v>
      </c>
    </row>
    <row r="147" spans="4:6">
      <c r="D147" s="319" t="s">
        <v>867</v>
      </c>
      <c r="E147">
        <v>18</v>
      </c>
      <c r="F147">
        <v>415</v>
      </c>
    </row>
    <row r="148" spans="4:6">
      <c r="D148" s="319" t="s">
        <v>860</v>
      </c>
      <c r="E148">
        <v>7</v>
      </c>
      <c r="F148">
        <v>414</v>
      </c>
    </row>
    <row r="149" spans="4:6">
      <c r="D149" s="319" t="s">
        <v>836</v>
      </c>
      <c r="E149">
        <v>17</v>
      </c>
      <c r="F149">
        <v>414</v>
      </c>
    </row>
    <row r="150" spans="4:6">
      <c r="D150" s="319" t="s">
        <v>641</v>
      </c>
      <c r="E150">
        <v>5</v>
      </c>
      <c r="F150">
        <v>406</v>
      </c>
    </row>
    <row r="151" spans="4:6">
      <c r="D151" s="319" t="s">
        <v>854</v>
      </c>
      <c r="E151">
        <v>5</v>
      </c>
      <c r="F151">
        <v>404</v>
      </c>
    </row>
    <row r="152" spans="4:6">
      <c r="D152" s="319" t="s">
        <v>929</v>
      </c>
      <c r="E152">
        <v>12</v>
      </c>
      <c r="F152">
        <v>401</v>
      </c>
    </row>
    <row r="153" spans="4:6">
      <c r="D153" s="319" t="s">
        <v>738</v>
      </c>
      <c r="E153">
        <v>23</v>
      </c>
      <c r="F153">
        <v>397</v>
      </c>
    </row>
    <row r="154" spans="4:6">
      <c r="D154" s="319" t="s">
        <v>274</v>
      </c>
      <c r="E154">
        <v>64</v>
      </c>
      <c r="F154">
        <v>395</v>
      </c>
    </row>
    <row r="155" spans="4:6">
      <c r="D155" s="319" t="s">
        <v>887</v>
      </c>
      <c r="E155">
        <v>5</v>
      </c>
      <c r="F155">
        <v>387</v>
      </c>
    </row>
    <row r="156" spans="4:6">
      <c r="D156" s="319" t="s">
        <v>816</v>
      </c>
      <c r="E156">
        <v>39</v>
      </c>
      <c r="F156">
        <v>384</v>
      </c>
    </row>
    <row r="157" spans="4:6">
      <c r="D157" s="319" t="s">
        <v>727</v>
      </c>
      <c r="E157">
        <v>13</v>
      </c>
      <c r="F157">
        <v>383</v>
      </c>
    </row>
    <row r="158" spans="4:6">
      <c r="D158" s="319" t="s">
        <v>347</v>
      </c>
      <c r="E158">
        <v>0</v>
      </c>
      <c r="F158">
        <v>370</v>
      </c>
    </row>
    <row r="159" spans="4:6">
      <c r="D159" s="319" t="s">
        <v>843</v>
      </c>
      <c r="E159">
        <v>26</v>
      </c>
      <c r="F159">
        <v>370</v>
      </c>
    </row>
    <row r="160" spans="4:6">
      <c r="D160" s="319" t="s">
        <v>577</v>
      </c>
      <c r="E160">
        <v>9</v>
      </c>
      <c r="F160">
        <v>369</v>
      </c>
    </row>
    <row r="161" spans="4:6">
      <c r="D161" s="319" t="s">
        <v>616</v>
      </c>
      <c r="E161">
        <v>3</v>
      </c>
      <c r="F161">
        <v>363</v>
      </c>
    </row>
    <row r="162" spans="4:6">
      <c r="D162" s="319" t="s">
        <v>734</v>
      </c>
      <c r="E162">
        <v>8</v>
      </c>
      <c r="F162">
        <v>362</v>
      </c>
    </row>
    <row r="163" spans="4:6">
      <c r="D163" s="319" t="s">
        <v>912</v>
      </c>
      <c r="E163">
        <v>26</v>
      </c>
      <c r="F163">
        <v>361</v>
      </c>
    </row>
    <row r="164" spans="4:6">
      <c r="D164" s="319" t="s">
        <v>921</v>
      </c>
      <c r="E164">
        <v>10</v>
      </c>
      <c r="F164">
        <v>359</v>
      </c>
    </row>
    <row r="165" spans="4:6">
      <c r="D165" s="319" t="s">
        <v>938</v>
      </c>
      <c r="E165">
        <v>25</v>
      </c>
      <c r="F165">
        <v>357</v>
      </c>
    </row>
    <row r="166" spans="4:6">
      <c r="D166" s="319" t="s">
        <v>911</v>
      </c>
      <c r="E166">
        <v>37</v>
      </c>
      <c r="F166">
        <v>357</v>
      </c>
    </row>
    <row r="167" spans="4:6">
      <c r="D167" s="319" t="s">
        <v>864</v>
      </c>
      <c r="E167">
        <v>11</v>
      </c>
      <c r="F167">
        <v>357</v>
      </c>
    </row>
    <row r="168" spans="4:6">
      <c r="D168" s="319" t="s">
        <v>608</v>
      </c>
      <c r="E168">
        <v>5</v>
      </c>
      <c r="F168">
        <v>355</v>
      </c>
    </row>
    <row r="169" spans="4:6">
      <c r="D169" s="319" t="s">
        <v>600</v>
      </c>
      <c r="E169">
        <v>29</v>
      </c>
      <c r="F169">
        <v>354</v>
      </c>
    </row>
    <row r="170" spans="4:6">
      <c r="D170" s="319" t="s">
        <v>684</v>
      </c>
      <c r="E170">
        <v>27</v>
      </c>
      <c r="F170">
        <v>353</v>
      </c>
    </row>
    <row r="171" spans="4:6">
      <c r="D171" s="319" t="s">
        <v>988</v>
      </c>
      <c r="E171">
        <v>14</v>
      </c>
      <c r="F171">
        <v>352</v>
      </c>
    </row>
    <row r="172" spans="4:6">
      <c r="D172" s="319" t="s">
        <v>765</v>
      </c>
      <c r="E172">
        <v>14</v>
      </c>
      <c r="F172">
        <v>352</v>
      </c>
    </row>
    <row r="173" spans="4:6">
      <c r="D173" s="319" t="s">
        <v>849</v>
      </c>
      <c r="E173">
        <v>11</v>
      </c>
      <c r="F173">
        <v>352</v>
      </c>
    </row>
    <row r="174" spans="4:6">
      <c r="D174" s="319" t="s">
        <v>902</v>
      </c>
      <c r="E174">
        <v>12</v>
      </c>
      <c r="F174">
        <v>352</v>
      </c>
    </row>
    <row r="175" spans="4:6">
      <c r="D175" s="319" t="s">
        <v>749</v>
      </c>
      <c r="E175">
        <v>18</v>
      </c>
      <c r="F175">
        <v>350</v>
      </c>
    </row>
    <row r="176" spans="4:6">
      <c r="D176" s="319" t="s">
        <v>855</v>
      </c>
      <c r="E176">
        <v>16</v>
      </c>
      <c r="F176">
        <v>350</v>
      </c>
    </row>
    <row r="177" spans="4:6">
      <c r="D177" s="319" t="s">
        <v>363</v>
      </c>
      <c r="E177">
        <v>2</v>
      </c>
      <c r="F177">
        <v>345</v>
      </c>
    </row>
    <row r="178" spans="4:6">
      <c r="D178" s="319" t="s">
        <v>842</v>
      </c>
      <c r="E178">
        <v>9</v>
      </c>
      <c r="F178">
        <v>345</v>
      </c>
    </row>
    <row r="179" spans="4:6">
      <c r="D179" s="319" t="s">
        <v>637</v>
      </c>
      <c r="E179">
        <v>6</v>
      </c>
      <c r="F179">
        <v>345</v>
      </c>
    </row>
    <row r="180" spans="4:6">
      <c r="D180" s="319" t="s">
        <v>906</v>
      </c>
      <c r="E180">
        <v>25</v>
      </c>
      <c r="F180">
        <v>344</v>
      </c>
    </row>
    <row r="181" spans="4:6">
      <c r="D181" s="319" t="s">
        <v>737</v>
      </c>
      <c r="E181">
        <v>14</v>
      </c>
      <c r="F181">
        <v>338</v>
      </c>
    </row>
    <row r="182" spans="4:6">
      <c r="D182" s="319" t="s">
        <v>928</v>
      </c>
      <c r="E182">
        <v>9</v>
      </c>
      <c r="F182">
        <v>337</v>
      </c>
    </row>
    <row r="183" spans="4:6">
      <c r="D183" s="319" t="s">
        <v>812</v>
      </c>
      <c r="E183">
        <v>9</v>
      </c>
      <c r="F183">
        <v>337</v>
      </c>
    </row>
    <row r="184" spans="4:6">
      <c r="D184" s="319" t="s">
        <v>592</v>
      </c>
      <c r="E184">
        <v>18</v>
      </c>
      <c r="F184">
        <v>334</v>
      </c>
    </row>
    <row r="185" spans="4:6">
      <c r="D185" s="319" t="s">
        <v>830</v>
      </c>
      <c r="E185">
        <v>29</v>
      </c>
      <c r="F185">
        <v>334</v>
      </c>
    </row>
    <row r="186" spans="4:6">
      <c r="D186" s="319" t="s">
        <v>621</v>
      </c>
      <c r="E186">
        <v>10</v>
      </c>
      <c r="F186">
        <v>333</v>
      </c>
    </row>
    <row r="187" spans="4:6">
      <c r="D187" s="319" t="s">
        <v>965</v>
      </c>
      <c r="E187">
        <v>52</v>
      </c>
      <c r="F187">
        <v>331</v>
      </c>
    </row>
    <row r="188" spans="4:6">
      <c r="D188" s="319" t="s">
        <v>811</v>
      </c>
      <c r="E188">
        <v>75</v>
      </c>
      <c r="F188">
        <v>330</v>
      </c>
    </row>
    <row r="189" spans="4:6">
      <c r="D189" s="319" t="s">
        <v>351</v>
      </c>
      <c r="E189">
        <v>11</v>
      </c>
      <c r="F189">
        <v>328</v>
      </c>
    </row>
    <row r="190" spans="4:6">
      <c r="D190" s="319" t="s">
        <v>766</v>
      </c>
      <c r="E190">
        <v>7</v>
      </c>
      <c r="F190">
        <v>328</v>
      </c>
    </row>
    <row r="191" spans="4:6">
      <c r="D191" s="319" t="s">
        <v>744</v>
      </c>
      <c r="E191">
        <v>19</v>
      </c>
      <c r="F191">
        <v>326</v>
      </c>
    </row>
    <row r="192" spans="4:6">
      <c r="D192" s="319" t="s">
        <v>853</v>
      </c>
      <c r="E192">
        <v>10</v>
      </c>
      <c r="F192">
        <v>325</v>
      </c>
    </row>
    <row r="193" spans="4:6">
      <c r="D193" s="319" t="s">
        <v>567</v>
      </c>
      <c r="E193">
        <v>10</v>
      </c>
      <c r="F193">
        <v>322</v>
      </c>
    </row>
    <row r="194" spans="4:6">
      <c r="D194" s="319" t="s">
        <v>570</v>
      </c>
      <c r="E194">
        <v>10</v>
      </c>
      <c r="F194">
        <v>321</v>
      </c>
    </row>
    <row r="195" spans="4:6">
      <c r="D195" s="319" t="s">
        <v>740</v>
      </c>
      <c r="E195">
        <v>20</v>
      </c>
      <c r="F195">
        <v>320</v>
      </c>
    </row>
    <row r="196" spans="4:6">
      <c r="D196" s="319" t="s">
        <v>970</v>
      </c>
      <c r="E196">
        <v>31</v>
      </c>
      <c r="F196">
        <v>319</v>
      </c>
    </row>
    <row r="197" spans="4:6">
      <c r="D197" s="319" t="s">
        <v>964</v>
      </c>
      <c r="E197">
        <v>16</v>
      </c>
      <c r="F197">
        <v>319</v>
      </c>
    </row>
    <row r="198" spans="4:6">
      <c r="D198" s="319" t="s">
        <v>897</v>
      </c>
      <c r="E198">
        <v>4</v>
      </c>
      <c r="F198">
        <v>319</v>
      </c>
    </row>
    <row r="199" spans="4:6">
      <c r="D199" s="319" t="s">
        <v>392</v>
      </c>
      <c r="E199">
        <v>16</v>
      </c>
      <c r="F199">
        <v>319</v>
      </c>
    </row>
    <row r="200" spans="4:6">
      <c r="D200" s="319" t="s">
        <v>635</v>
      </c>
      <c r="E200">
        <v>2</v>
      </c>
      <c r="F200">
        <v>315</v>
      </c>
    </row>
    <row r="201" spans="4:6">
      <c r="D201" s="319" t="s">
        <v>871</v>
      </c>
      <c r="E201">
        <v>5</v>
      </c>
      <c r="F201">
        <v>314</v>
      </c>
    </row>
    <row r="202" spans="4:6">
      <c r="D202" s="319" t="s">
        <v>638</v>
      </c>
      <c r="E202">
        <v>14</v>
      </c>
      <c r="F202">
        <v>314</v>
      </c>
    </row>
    <row r="203" spans="4:6">
      <c r="D203" s="319" t="s">
        <v>835</v>
      </c>
      <c r="E203">
        <v>28</v>
      </c>
      <c r="F203">
        <v>309</v>
      </c>
    </row>
    <row r="204" spans="4:6">
      <c r="D204" s="319" t="s">
        <v>240</v>
      </c>
      <c r="E204">
        <v>9</v>
      </c>
      <c r="F204">
        <v>307</v>
      </c>
    </row>
    <row r="205" spans="4:6">
      <c r="D205" s="319" t="s">
        <v>893</v>
      </c>
      <c r="E205">
        <v>3</v>
      </c>
      <c r="F205">
        <v>305</v>
      </c>
    </row>
    <row r="206" spans="4:6">
      <c r="D206" s="319" t="s">
        <v>941</v>
      </c>
      <c r="E206">
        <v>15</v>
      </c>
      <c r="F206">
        <v>299</v>
      </c>
    </row>
    <row r="207" spans="4:6">
      <c r="D207" s="319" t="s">
        <v>782</v>
      </c>
      <c r="E207">
        <v>22</v>
      </c>
      <c r="F207">
        <v>299</v>
      </c>
    </row>
    <row r="208" spans="4:6">
      <c r="D208" s="319" t="s">
        <v>880</v>
      </c>
      <c r="E208">
        <v>7</v>
      </c>
      <c r="F208">
        <v>299</v>
      </c>
    </row>
    <row r="209" spans="4:6">
      <c r="D209" s="319" t="s">
        <v>869</v>
      </c>
      <c r="E209">
        <v>36</v>
      </c>
      <c r="F209">
        <v>299</v>
      </c>
    </row>
    <row r="210" spans="4:6">
      <c r="D210" s="319" t="s">
        <v>717</v>
      </c>
      <c r="E210">
        <v>21</v>
      </c>
      <c r="F210">
        <v>297</v>
      </c>
    </row>
    <row r="211" spans="4:6">
      <c r="D211" s="319" t="s">
        <v>779</v>
      </c>
      <c r="E211">
        <v>9</v>
      </c>
      <c r="F211">
        <v>297</v>
      </c>
    </row>
    <row r="212" spans="4:6">
      <c r="D212" s="319" t="s">
        <v>969</v>
      </c>
      <c r="E212">
        <v>8</v>
      </c>
      <c r="F212">
        <v>292</v>
      </c>
    </row>
    <row r="213" spans="4:6">
      <c r="D213" s="319" t="s">
        <v>837</v>
      </c>
      <c r="E213">
        <v>10</v>
      </c>
      <c r="F213">
        <v>292</v>
      </c>
    </row>
    <row r="214" spans="4:6">
      <c r="D214" s="319" t="s">
        <v>862</v>
      </c>
      <c r="E214">
        <v>27</v>
      </c>
      <c r="F214">
        <v>291</v>
      </c>
    </row>
    <row r="215" spans="4:6">
      <c r="D215" s="319" t="s">
        <v>919</v>
      </c>
      <c r="E215">
        <v>11</v>
      </c>
      <c r="F215">
        <v>289</v>
      </c>
    </row>
    <row r="216" spans="4:6">
      <c r="D216" s="319" t="s">
        <v>596</v>
      </c>
      <c r="E216">
        <v>12</v>
      </c>
      <c r="F216">
        <v>288</v>
      </c>
    </row>
    <row r="217" spans="4:6">
      <c r="D217" s="319" t="s">
        <v>927</v>
      </c>
      <c r="E217">
        <v>7</v>
      </c>
      <c r="F217">
        <v>287</v>
      </c>
    </row>
    <row r="218" spans="4:6">
      <c r="D218" s="319" t="s">
        <v>771</v>
      </c>
      <c r="E218">
        <v>11</v>
      </c>
      <c r="F218">
        <v>287</v>
      </c>
    </row>
    <row r="219" spans="4:6">
      <c r="D219" s="319" t="s">
        <v>598</v>
      </c>
      <c r="E219">
        <v>18</v>
      </c>
      <c r="F219">
        <v>285</v>
      </c>
    </row>
    <row r="220" spans="4:6">
      <c r="D220" s="319" t="s">
        <v>631</v>
      </c>
      <c r="E220">
        <v>26</v>
      </c>
      <c r="F220">
        <v>284</v>
      </c>
    </row>
    <row r="221" spans="4:6">
      <c r="D221" s="319" t="s">
        <v>957</v>
      </c>
      <c r="E221">
        <v>6</v>
      </c>
      <c r="F221">
        <v>284</v>
      </c>
    </row>
    <row r="222" spans="4:6">
      <c r="D222" s="319" t="s">
        <v>799</v>
      </c>
      <c r="E222">
        <v>7</v>
      </c>
      <c r="F222">
        <v>284</v>
      </c>
    </row>
    <row r="223" spans="4:6">
      <c r="D223" s="319" t="s">
        <v>599</v>
      </c>
      <c r="E223">
        <v>14</v>
      </c>
      <c r="F223">
        <v>284</v>
      </c>
    </row>
    <row r="224" spans="4:6">
      <c r="D224" s="319" t="s">
        <v>972</v>
      </c>
      <c r="E224">
        <v>21</v>
      </c>
      <c r="F224">
        <v>284</v>
      </c>
    </row>
    <row r="225" spans="4:6">
      <c r="D225" s="319" t="s">
        <v>974</v>
      </c>
      <c r="E225">
        <v>31</v>
      </c>
      <c r="F225">
        <v>284</v>
      </c>
    </row>
    <row r="226" spans="4:6">
      <c r="D226" s="319" t="s">
        <v>594</v>
      </c>
      <c r="E226">
        <v>17</v>
      </c>
      <c r="F226">
        <v>283</v>
      </c>
    </row>
    <row r="227" spans="4:6">
      <c r="D227" s="319" t="s">
        <v>391</v>
      </c>
      <c r="E227">
        <v>20</v>
      </c>
      <c r="F227">
        <v>283</v>
      </c>
    </row>
    <row r="228" spans="4:6">
      <c r="D228" s="319" t="s">
        <v>763</v>
      </c>
      <c r="E228">
        <v>5</v>
      </c>
      <c r="F228">
        <v>283</v>
      </c>
    </row>
    <row r="229" spans="4:6">
      <c r="D229" s="319" t="s">
        <v>746</v>
      </c>
      <c r="E229">
        <v>19</v>
      </c>
      <c r="F229">
        <v>282</v>
      </c>
    </row>
    <row r="230" spans="4:6">
      <c r="D230" s="319" t="s">
        <v>846</v>
      </c>
      <c r="E230">
        <v>10</v>
      </c>
      <c r="F230">
        <v>280</v>
      </c>
    </row>
    <row r="231" spans="4:6">
      <c r="D231" s="319" t="s">
        <v>550</v>
      </c>
      <c r="E231">
        <v>4</v>
      </c>
      <c r="F231">
        <v>280</v>
      </c>
    </row>
    <row r="232" spans="4:6">
      <c r="D232" s="319" t="s">
        <v>933</v>
      </c>
      <c r="E232">
        <v>5</v>
      </c>
      <c r="F232">
        <v>280</v>
      </c>
    </row>
    <row r="233" spans="4:6">
      <c r="D233" s="319" t="s">
        <v>639</v>
      </c>
      <c r="E233">
        <v>16</v>
      </c>
      <c r="F233">
        <v>280</v>
      </c>
    </row>
    <row r="234" spans="4:6">
      <c r="D234" s="319" t="s">
        <v>798</v>
      </c>
      <c r="E234">
        <v>14</v>
      </c>
      <c r="F234">
        <v>279</v>
      </c>
    </row>
    <row r="235" spans="4:6">
      <c r="D235" s="319" t="s">
        <v>932</v>
      </c>
      <c r="E235">
        <v>27</v>
      </c>
      <c r="F235">
        <v>277</v>
      </c>
    </row>
    <row r="236" spans="4:6">
      <c r="D236" s="319" t="s">
        <v>986</v>
      </c>
      <c r="E236">
        <v>7</v>
      </c>
      <c r="F236">
        <v>277</v>
      </c>
    </row>
    <row r="237" spans="4:6">
      <c r="D237" s="319" t="s">
        <v>571</v>
      </c>
      <c r="E237">
        <v>17</v>
      </c>
      <c r="F237">
        <v>277</v>
      </c>
    </row>
    <row r="238" spans="4:6">
      <c r="D238" s="319" t="s">
        <v>750</v>
      </c>
      <c r="E238">
        <v>14</v>
      </c>
      <c r="F238">
        <v>274</v>
      </c>
    </row>
    <row r="239" spans="4:6">
      <c r="D239" s="319" t="s">
        <v>950</v>
      </c>
      <c r="E239">
        <v>11</v>
      </c>
      <c r="F239">
        <v>272</v>
      </c>
    </row>
    <row r="240" spans="4:6">
      <c r="D240" s="319" t="s">
        <v>808</v>
      </c>
      <c r="E240">
        <v>12</v>
      </c>
      <c r="F240">
        <v>272</v>
      </c>
    </row>
    <row r="241" spans="4:6">
      <c r="D241" s="319" t="s">
        <v>575</v>
      </c>
      <c r="E241">
        <v>12</v>
      </c>
      <c r="F241">
        <v>267</v>
      </c>
    </row>
    <row r="242" spans="4:6">
      <c r="D242" s="319" t="s">
        <v>719</v>
      </c>
      <c r="E242">
        <v>18</v>
      </c>
      <c r="F242">
        <v>265</v>
      </c>
    </row>
    <row r="243" spans="4:6">
      <c r="D243" s="319" t="s">
        <v>335</v>
      </c>
      <c r="E243">
        <v>13</v>
      </c>
      <c r="F243">
        <v>262</v>
      </c>
    </row>
    <row r="244" spans="4:6">
      <c r="D244" s="319" t="s">
        <v>802</v>
      </c>
      <c r="E244">
        <v>13</v>
      </c>
      <c r="F244">
        <v>261</v>
      </c>
    </row>
    <row r="245" spans="4:6">
      <c r="D245" s="319" t="s">
        <v>987</v>
      </c>
      <c r="E245">
        <v>13</v>
      </c>
      <c r="F245">
        <v>260</v>
      </c>
    </row>
    <row r="246" spans="4:6">
      <c r="D246" s="319" t="s">
        <v>905</v>
      </c>
      <c r="E246">
        <v>10</v>
      </c>
      <c r="F246">
        <v>260</v>
      </c>
    </row>
    <row r="247" spans="4:6">
      <c r="D247" s="319" t="s">
        <v>723</v>
      </c>
      <c r="E247">
        <v>12</v>
      </c>
      <c r="F247">
        <v>259</v>
      </c>
    </row>
    <row r="248" spans="4:6">
      <c r="D248" s="319" t="s">
        <v>875</v>
      </c>
      <c r="E248">
        <v>9</v>
      </c>
      <c r="F248">
        <v>258</v>
      </c>
    </row>
    <row r="249" spans="4:6">
      <c r="D249" s="319" t="s">
        <v>781</v>
      </c>
      <c r="E249">
        <v>0</v>
      </c>
      <c r="F249">
        <v>255</v>
      </c>
    </row>
    <row r="250" spans="4:6">
      <c r="D250" s="319" t="s">
        <v>797</v>
      </c>
      <c r="E250">
        <v>10</v>
      </c>
      <c r="F250">
        <v>255</v>
      </c>
    </row>
    <row r="251" spans="4:6">
      <c r="D251" s="319" t="s">
        <v>758</v>
      </c>
      <c r="E251">
        <v>30</v>
      </c>
      <c r="F251">
        <v>254</v>
      </c>
    </row>
    <row r="252" spans="4:6">
      <c r="D252" s="319" t="s">
        <v>976</v>
      </c>
      <c r="E252">
        <v>13</v>
      </c>
      <c r="F252">
        <v>253</v>
      </c>
    </row>
    <row r="253" spans="4:6">
      <c r="D253" s="319" t="s">
        <v>877</v>
      </c>
      <c r="E253">
        <v>6</v>
      </c>
      <c r="F253">
        <v>252</v>
      </c>
    </row>
    <row r="254" spans="4:6">
      <c r="D254" s="319" t="s">
        <v>690</v>
      </c>
      <c r="E254">
        <v>14</v>
      </c>
      <c r="F254">
        <v>251</v>
      </c>
    </row>
    <row r="255" spans="4:6">
      <c r="D255" s="319" t="s">
        <v>807</v>
      </c>
      <c r="E255">
        <v>10</v>
      </c>
      <c r="F255">
        <v>249</v>
      </c>
    </row>
    <row r="256" spans="4:6">
      <c r="D256" s="319" t="s">
        <v>716</v>
      </c>
      <c r="E256">
        <v>5</v>
      </c>
      <c r="F256">
        <v>249</v>
      </c>
    </row>
    <row r="257" spans="4:6">
      <c r="D257" s="319" t="s">
        <v>726</v>
      </c>
      <c r="E257">
        <v>17</v>
      </c>
      <c r="F257">
        <v>249</v>
      </c>
    </row>
    <row r="258" spans="4:6">
      <c r="D258" s="319" t="s">
        <v>777</v>
      </c>
      <c r="E258">
        <v>18</v>
      </c>
      <c r="F258">
        <v>249</v>
      </c>
    </row>
    <row r="259" spans="4:6">
      <c r="D259" s="319" t="s">
        <v>984</v>
      </c>
      <c r="E259">
        <v>19</v>
      </c>
      <c r="F259">
        <v>249</v>
      </c>
    </row>
    <row r="260" spans="4:6">
      <c r="D260" s="319" t="s">
        <v>827</v>
      </c>
      <c r="E260">
        <v>6</v>
      </c>
      <c r="F260">
        <v>249</v>
      </c>
    </row>
    <row r="261" spans="4:6">
      <c r="D261" s="319" t="s">
        <v>952</v>
      </c>
      <c r="E261">
        <v>23</v>
      </c>
      <c r="F261">
        <v>248</v>
      </c>
    </row>
    <row r="262" spans="4:6">
      <c r="D262" s="319" t="s">
        <v>593</v>
      </c>
      <c r="E262">
        <v>10</v>
      </c>
      <c r="F262">
        <v>245</v>
      </c>
    </row>
    <row r="263" spans="4:6">
      <c r="D263" s="319" t="s">
        <v>724</v>
      </c>
      <c r="E263">
        <v>7</v>
      </c>
      <c r="F263">
        <v>245</v>
      </c>
    </row>
    <row r="264" spans="4:6">
      <c r="D264" s="319" t="s">
        <v>856</v>
      </c>
      <c r="E264">
        <v>17</v>
      </c>
      <c r="F264">
        <v>244</v>
      </c>
    </row>
    <row r="265" spans="4:6">
      <c r="D265" s="319" t="s">
        <v>885</v>
      </c>
      <c r="E265">
        <v>7</v>
      </c>
      <c r="F265">
        <v>244</v>
      </c>
    </row>
    <row r="266" spans="4:6">
      <c r="D266" s="319" t="s">
        <v>801</v>
      </c>
      <c r="E266">
        <v>11</v>
      </c>
      <c r="F266">
        <v>244</v>
      </c>
    </row>
    <row r="267" spans="4:6">
      <c r="D267" s="319" t="s">
        <v>947</v>
      </c>
      <c r="E267">
        <v>6</v>
      </c>
      <c r="F267">
        <v>242</v>
      </c>
    </row>
    <row r="268" spans="4:6">
      <c r="D268" s="319" t="s">
        <v>881</v>
      </c>
      <c r="E268">
        <v>7</v>
      </c>
      <c r="F268">
        <v>240</v>
      </c>
    </row>
    <row r="269" spans="4:6">
      <c r="D269" s="319" t="s">
        <v>946</v>
      </c>
      <c r="E269">
        <v>4</v>
      </c>
      <c r="F269">
        <v>240</v>
      </c>
    </row>
    <row r="270" spans="4:6">
      <c r="D270" s="319" t="s">
        <v>402</v>
      </c>
      <c r="E270">
        <v>9</v>
      </c>
      <c r="F270">
        <v>240</v>
      </c>
    </row>
    <row r="271" spans="4:6">
      <c r="D271" s="319" t="s">
        <v>940</v>
      </c>
      <c r="E271">
        <v>16</v>
      </c>
      <c r="F271">
        <v>240</v>
      </c>
    </row>
    <row r="272" spans="4:6">
      <c r="D272" s="319" t="s">
        <v>888</v>
      </c>
      <c r="E272">
        <v>16</v>
      </c>
      <c r="F272">
        <v>240</v>
      </c>
    </row>
    <row r="273" spans="4:6">
      <c r="D273" s="319" t="s">
        <v>735</v>
      </c>
      <c r="E273">
        <v>12</v>
      </c>
      <c r="F273">
        <v>239</v>
      </c>
    </row>
    <row r="274" spans="4:6">
      <c r="D274" s="319" t="s">
        <v>770</v>
      </c>
      <c r="E274">
        <v>5</v>
      </c>
      <c r="F274">
        <v>238</v>
      </c>
    </row>
    <row r="275" spans="4:6">
      <c r="D275" s="319" t="s">
        <v>848</v>
      </c>
      <c r="E275">
        <v>73</v>
      </c>
      <c r="F275">
        <v>238</v>
      </c>
    </row>
    <row r="276" spans="4:6">
      <c r="D276" s="319" t="s">
        <v>859</v>
      </c>
      <c r="E276">
        <v>5</v>
      </c>
      <c r="F276">
        <v>237</v>
      </c>
    </row>
    <row r="277" spans="4:6">
      <c r="D277" s="319" t="s">
        <v>814</v>
      </c>
      <c r="E277">
        <v>7</v>
      </c>
      <c r="F277">
        <v>236</v>
      </c>
    </row>
    <row r="278" spans="4:6">
      <c r="D278" s="319" t="s">
        <v>852</v>
      </c>
      <c r="E278">
        <v>9</v>
      </c>
      <c r="F278">
        <v>236</v>
      </c>
    </row>
    <row r="279" spans="4:6">
      <c r="D279" s="319" t="s">
        <v>828</v>
      </c>
      <c r="E279">
        <v>14</v>
      </c>
      <c r="F279">
        <v>235</v>
      </c>
    </row>
    <row r="280" spans="4:6">
      <c r="D280" s="319" t="s">
        <v>757</v>
      </c>
      <c r="E280">
        <v>5</v>
      </c>
      <c r="F280">
        <v>235</v>
      </c>
    </row>
    <row r="281" spans="4:6">
      <c r="D281" s="319" t="s">
        <v>832</v>
      </c>
      <c r="E281">
        <v>7</v>
      </c>
      <c r="F281">
        <v>234</v>
      </c>
    </row>
    <row r="282" spans="4:6">
      <c r="D282" s="319" t="s">
        <v>903</v>
      </c>
      <c r="E282">
        <v>9</v>
      </c>
      <c r="F282">
        <v>233</v>
      </c>
    </row>
    <row r="283" spans="4:6">
      <c r="D283" s="319" t="s">
        <v>718</v>
      </c>
      <c r="E283">
        <v>14</v>
      </c>
      <c r="F283">
        <v>233</v>
      </c>
    </row>
    <row r="284" spans="4:6">
      <c r="D284" s="319" t="s">
        <v>778</v>
      </c>
      <c r="E284">
        <v>14</v>
      </c>
      <c r="F284">
        <v>232</v>
      </c>
    </row>
    <row r="285" spans="4:6">
      <c r="D285" s="319" t="s">
        <v>810</v>
      </c>
      <c r="E285">
        <v>4</v>
      </c>
      <c r="F285">
        <v>232</v>
      </c>
    </row>
    <row r="286" spans="4:6">
      <c r="D286" s="319" t="s">
        <v>421</v>
      </c>
      <c r="E286">
        <v>8</v>
      </c>
      <c r="F286">
        <v>232</v>
      </c>
    </row>
    <row r="287" spans="4:6">
      <c r="D287" s="319" t="s">
        <v>693</v>
      </c>
      <c r="E287">
        <v>25</v>
      </c>
      <c r="F287">
        <v>232</v>
      </c>
    </row>
    <row r="288" spans="4:6">
      <c r="D288" s="319" t="s">
        <v>943</v>
      </c>
      <c r="E288">
        <v>10</v>
      </c>
      <c r="F288">
        <v>231</v>
      </c>
    </row>
    <row r="289" spans="4:6">
      <c r="D289" s="319" t="s">
        <v>796</v>
      </c>
      <c r="E289">
        <v>5</v>
      </c>
      <c r="F289">
        <v>231</v>
      </c>
    </row>
    <row r="290" spans="4:6">
      <c r="D290" s="319" t="s">
        <v>357</v>
      </c>
      <c r="E290">
        <v>12</v>
      </c>
      <c r="F290">
        <v>231</v>
      </c>
    </row>
    <row r="291" spans="4:6">
      <c r="D291" s="319" t="s">
        <v>595</v>
      </c>
      <c r="E291">
        <v>15</v>
      </c>
      <c r="F291">
        <v>230</v>
      </c>
    </row>
    <row r="292" spans="4:6">
      <c r="D292" s="319" t="s">
        <v>954</v>
      </c>
      <c r="E292">
        <v>10</v>
      </c>
      <c r="F292">
        <v>230</v>
      </c>
    </row>
    <row r="293" spans="4:6">
      <c r="D293" s="319" t="s">
        <v>806</v>
      </c>
      <c r="E293">
        <v>9</v>
      </c>
      <c r="F293">
        <v>230</v>
      </c>
    </row>
    <row r="294" spans="4:6">
      <c r="D294" s="319" t="s">
        <v>961</v>
      </c>
      <c r="E294">
        <v>12</v>
      </c>
      <c r="F294">
        <v>230</v>
      </c>
    </row>
    <row r="295" spans="4:6">
      <c r="D295" s="319" t="s">
        <v>366</v>
      </c>
      <c r="E295">
        <v>11</v>
      </c>
      <c r="F295">
        <v>229</v>
      </c>
    </row>
    <row r="296" spans="4:6">
      <c r="D296" s="319" t="s">
        <v>847</v>
      </c>
      <c r="E296">
        <v>7</v>
      </c>
      <c r="F296">
        <v>227</v>
      </c>
    </row>
    <row r="297" spans="4:6">
      <c r="D297" s="319" t="s">
        <v>732</v>
      </c>
      <c r="E297">
        <v>9</v>
      </c>
      <c r="F297">
        <v>227</v>
      </c>
    </row>
    <row r="298" spans="4:6">
      <c r="D298" s="319" t="s">
        <v>951</v>
      </c>
      <c r="E298">
        <v>4</v>
      </c>
      <c r="F298">
        <v>226</v>
      </c>
    </row>
    <row r="299" spans="4:6">
      <c r="D299" s="319" t="s">
        <v>792</v>
      </c>
      <c r="E299">
        <v>7</v>
      </c>
      <c r="F299">
        <v>225</v>
      </c>
    </row>
    <row r="300" spans="4:6">
      <c r="D300" s="319" t="s">
        <v>721</v>
      </c>
      <c r="E300">
        <v>9</v>
      </c>
      <c r="F300">
        <v>224</v>
      </c>
    </row>
    <row r="301" spans="4:6">
      <c r="D301" s="319" t="s">
        <v>824</v>
      </c>
      <c r="E301">
        <v>7</v>
      </c>
      <c r="F301">
        <v>224</v>
      </c>
    </row>
    <row r="302" spans="4:6">
      <c r="D302" s="319" t="s">
        <v>891</v>
      </c>
      <c r="E302">
        <v>5</v>
      </c>
      <c r="F302">
        <v>224</v>
      </c>
    </row>
    <row r="303" spans="4:6">
      <c r="D303" s="319" t="s">
        <v>966</v>
      </c>
      <c r="E303">
        <v>5</v>
      </c>
      <c r="F303">
        <v>224</v>
      </c>
    </row>
    <row r="304" spans="4:6">
      <c r="D304" s="319" t="s">
        <v>786</v>
      </c>
      <c r="E304">
        <v>15</v>
      </c>
      <c r="F304">
        <v>222</v>
      </c>
    </row>
    <row r="305" spans="4:6">
      <c r="D305" s="319" t="s">
        <v>789</v>
      </c>
      <c r="E305">
        <v>5</v>
      </c>
      <c r="F305">
        <v>221</v>
      </c>
    </row>
    <row r="306" spans="4:6">
      <c r="D306" s="319" t="s">
        <v>628</v>
      </c>
      <c r="E306">
        <v>6</v>
      </c>
      <c r="F306">
        <v>220</v>
      </c>
    </row>
    <row r="307" spans="4:6">
      <c r="D307" s="319" t="s">
        <v>841</v>
      </c>
      <c r="E307">
        <v>15</v>
      </c>
      <c r="F307">
        <v>220</v>
      </c>
    </row>
    <row r="308" spans="4:6">
      <c r="D308" s="319" t="s">
        <v>918</v>
      </c>
      <c r="E308">
        <v>12</v>
      </c>
      <c r="F308">
        <v>219</v>
      </c>
    </row>
    <row r="309" spans="4:6">
      <c r="D309" s="319" t="s">
        <v>784</v>
      </c>
      <c r="E309">
        <v>8</v>
      </c>
      <c r="F309">
        <v>219</v>
      </c>
    </row>
    <row r="310" spans="4:6">
      <c r="D310" s="319" t="s">
        <v>894</v>
      </c>
      <c r="E310">
        <v>14</v>
      </c>
      <c r="F310">
        <v>219</v>
      </c>
    </row>
    <row r="311" spans="4:6">
      <c r="D311" s="319" t="s">
        <v>833</v>
      </c>
      <c r="E311">
        <v>9</v>
      </c>
      <c r="F311">
        <v>216</v>
      </c>
    </row>
    <row r="312" spans="4:6">
      <c r="D312" s="319" t="s">
        <v>764</v>
      </c>
      <c r="E312">
        <v>10</v>
      </c>
      <c r="F312">
        <v>215</v>
      </c>
    </row>
    <row r="313" spans="4:6">
      <c r="D313" s="319" t="s">
        <v>755</v>
      </c>
      <c r="E313">
        <v>7</v>
      </c>
      <c r="F313">
        <v>215</v>
      </c>
    </row>
    <row r="314" spans="4:6">
      <c r="D314" s="319" t="s">
        <v>760</v>
      </c>
      <c r="E314">
        <v>0</v>
      </c>
      <c r="F314">
        <v>215</v>
      </c>
    </row>
    <row r="315" spans="4:6">
      <c r="D315" s="319" t="s">
        <v>805</v>
      </c>
      <c r="E315">
        <v>8</v>
      </c>
      <c r="F315">
        <v>215</v>
      </c>
    </row>
    <row r="316" spans="4:6">
      <c r="D316" s="319" t="s">
        <v>914</v>
      </c>
      <c r="E316">
        <v>5</v>
      </c>
      <c r="F316">
        <v>214</v>
      </c>
    </row>
    <row r="317" spans="4:6">
      <c r="D317" s="319" t="s">
        <v>751</v>
      </c>
      <c r="E317">
        <v>13</v>
      </c>
      <c r="F317">
        <v>214</v>
      </c>
    </row>
    <row r="318" spans="4:6">
      <c r="D318" s="319" t="s">
        <v>821</v>
      </c>
      <c r="E318">
        <v>9</v>
      </c>
      <c r="F318">
        <v>214</v>
      </c>
    </row>
    <row r="319" spans="4:6">
      <c r="D319" s="319" t="s">
        <v>601</v>
      </c>
      <c r="E319">
        <v>5</v>
      </c>
      <c r="F319">
        <v>214</v>
      </c>
    </row>
    <row r="320" spans="4:6">
      <c r="D320" s="319" t="s">
        <v>907</v>
      </c>
      <c r="E320">
        <v>14</v>
      </c>
      <c r="F320">
        <v>213</v>
      </c>
    </row>
    <row r="321" spans="4:6">
      <c r="D321" s="319" t="s">
        <v>390</v>
      </c>
      <c r="E321">
        <v>11</v>
      </c>
      <c r="F321">
        <v>213</v>
      </c>
    </row>
    <row r="322" spans="4:6">
      <c r="D322" s="319" t="s">
        <v>775</v>
      </c>
      <c r="E322">
        <v>8</v>
      </c>
      <c r="F322">
        <v>213</v>
      </c>
    </row>
    <row r="323" spans="4:6">
      <c r="D323" s="319" t="s">
        <v>979</v>
      </c>
      <c r="E323">
        <v>5</v>
      </c>
      <c r="F323">
        <v>212</v>
      </c>
    </row>
    <row r="324" spans="4:6">
      <c r="D324" s="319" t="s">
        <v>790</v>
      </c>
      <c r="E324">
        <v>10</v>
      </c>
      <c r="F324">
        <v>212</v>
      </c>
    </row>
    <row r="325" spans="4:6">
      <c r="D325" s="319" t="s">
        <v>762</v>
      </c>
      <c r="E325">
        <v>13</v>
      </c>
      <c r="F325">
        <v>212</v>
      </c>
    </row>
    <row r="326" spans="4:6">
      <c r="D326" s="319" t="s">
        <v>910</v>
      </c>
      <c r="E326">
        <v>5</v>
      </c>
      <c r="F326">
        <v>212</v>
      </c>
    </row>
    <row r="327" spans="4:6">
      <c r="D327" s="319" t="s">
        <v>367</v>
      </c>
      <c r="E327">
        <v>3</v>
      </c>
      <c r="F327">
        <v>210</v>
      </c>
    </row>
    <row r="328" spans="4:6">
      <c r="D328" s="319" t="s">
        <v>851</v>
      </c>
      <c r="E328">
        <v>5</v>
      </c>
      <c r="F328">
        <v>210</v>
      </c>
    </row>
    <row r="329" spans="4:6">
      <c r="D329" s="319" t="s">
        <v>823</v>
      </c>
      <c r="E329">
        <v>8</v>
      </c>
      <c r="F329">
        <v>209</v>
      </c>
    </row>
    <row r="330" spans="4:6">
      <c r="D330" s="319" t="s">
        <v>768</v>
      </c>
      <c r="E330">
        <v>12</v>
      </c>
      <c r="F330">
        <v>209</v>
      </c>
    </row>
    <row r="331" spans="4:6">
      <c r="D331" s="319" t="s">
        <v>868</v>
      </c>
      <c r="E331">
        <v>6</v>
      </c>
      <c r="F331">
        <v>209</v>
      </c>
    </row>
    <row r="332" spans="4:6">
      <c r="D332" s="319" t="s">
        <v>959</v>
      </c>
      <c r="E332">
        <v>10</v>
      </c>
      <c r="F332">
        <v>207</v>
      </c>
    </row>
    <row r="333" spans="4:6">
      <c r="D333" s="319" t="s">
        <v>791</v>
      </c>
      <c r="E333">
        <v>16</v>
      </c>
      <c r="F333">
        <v>205</v>
      </c>
    </row>
    <row r="334" spans="4:6">
      <c r="D334" s="319" t="s">
        <v>892</v>
      </c>
      <c r="E334">
        <v>4</v>
      </c>
      <c r="F334">
        <v>202</v>
      </c>
    </row>
    <row r="335" spans="4:6">
      <c r="D335" s="319" t="s">
        <v>895</v>
      </c>
      <c r="E335">
        <v>5</v>
      </c>
      <c r="F335">
        <v>202</v>
      </c>
    </row>
    <row r="336" spans="4:6">
      <c r="D336" s="319" t="s">
        <v>691</v>
      </c>
      <c r="E336">
        <v>13</v>
      </c>
      <c r="F336">
        <v>201</v>
      </c>
    </row>
    <row r="337" spans="4:6">
      <c r="D337" s="319" t="s">
        <v>692</v>
      </c>
      <c r="E337">
        <v>13</v>
      </c>
      <c r="F337">
        <v>201</v>
      </c>
    </row>
    <row r="338" spans="4:6">
      <c r="D338" s="319" t="s">
        <v>365</v>
      </c>
      <c r="E338">
        <v>13</v>
      </c>
      <c r="F338">
        <v>201</v>
      </c>
    </row>
    <row r="339" spans="4:6">
      <c r="D339" s="319" t="s">
        <v>834</v>
      </c>
      <c r="E339">
        <v>15</v>
      </c>
      <c r="F339">
        <v>200</v>
      </c>
    </row>
    <row r="340" spans="4:6">
      <c r="D340" s="319" t="s">
        <v>783</v>
      </c>
      <c r="E340">
        <v>10</v>
      </c>
      <c r="F340">
        <v>200</v>
      </c>
    </row>
    <row r="341" spans="4:6">
      <c r="D341" s="319" t="s">
        <v>878</v>
      </c>
      <c r="E341">
        <v>6</v>
      </c>
      <c r="F341">
        <v>196</v>
      </c>
    </row>
    <row r="342" spans="4:6">
      <c r="D342" s="319" t="s">
        <v>879</v>
      </c>
      <c r="E342">
        <v>7</v>
      </c>
      <c r="F342">
        <v>196</v>
      </c>
    </row>
    <row r="343" spans="4:6">
      <c r="D343" s="319" t="s">
        <v>883</v>
      </c>
      <c r="E343">
        <v>7</v>
      </c>
      <c r="F343">
        <v>196</v>
      </c>
    </row>
    <row r="344" spans="4:6">
      <c r="D344" s="319" t="s">
        <v>720</v>
      </c>
      <c r="E344">
        <v>8</v>
      </c>
      <c r="F344">
        <v>195</v>
      </c>
    </row>
    <row r="345" spans="4:6">
      <c r="D345" s="319" t="s">
        <v>788</v>
      </c>
      <c r="E345">
        <v>10</v>
      </c>
      <c r="F345">
        <v>194</v>
      </c>
    </row>
    <row r="346" spans="4:6">
      <c r="D346" s="319" t="s">
        <v>609</v>
      </c>
      <c r="E346">
        <v>3</v>
      </c>
      <c r="F346">
        <v>192</v>
      </c>
    </row>
    <row r="347" spans="4:6">
      <c r="D347" s="319" t="s">
        <v>935</v>
      </c>
      <c r="E347">
        <v>12</v>
      </c>
      <c r="F347">
        <v>191</v>
      </c>
    </row>
    <row r="348" spans="4:6">
      <c r="D348" s="319" t="s">
        <v>991</v>
      </c>
      <c r="E348">
        <v>1</v>
      </c>
      <c r="F348">
        <v>190</v>
      </c>
    </row>
    <row r="349" spans="4:6">
      <c r="D349" s="319" t="s">
        <v>870</v>
      </c>
      <c r="E349">
        <v>5</v>
      </c>
      <c r="F349">
        <v>190</v>
      </c>
    </row>
    <row r="350" spans="4:6">
      <c r="D350" s="319" t="s">
        <v>931</v>
      </c>
      <c r="E350">
        <v>0</v>
      </c>
      <c r="F350">
        <v>190</v>
      </c>
    </row>
    <row r="351" spans="4:6">
      <c r="D351" s="319" t="s">
        <v>926</v>
      </c>
      <c r="E351">
        <v>14</v>
      </c>
      <c r="F351">
        <v>190</v>
      </c>
    </row>
    <row r="352" spans="4:6">
      <c r="D352" s="319" t="s">
        <v>634</v>
      </c>
      <c r="E352">
        <v>3</v>
      </c>
      <c r="F352">
        <v>187</v>
      </c>
    </row>
    <row r="353" spans="4:6">
      <c r="D353" s="319" t="s">
        <v>889</v>
      </c>
      <c r="E353">
        <v>10</v>
      </c>
      <c r="F353">
        <v>187</v>
      </c>
    </row>
    <row r="354" spans="4:6">
      <c r="D354" s="319" t="s">
        <v>675</v>
      </c>
      <c r="E354">
        <v>4</v>
      </c>
      <c r="F354">
        <v>185</v>
      </c>
    </row>
    <row r="355" spans="4:6">
      <c r="D355" s="319" t="s">
        <v>688</v>
      </c>
      <c r="E355">
        <v>3</v>
      </c>
      <c r="F355">
        <v>185</v>
      </c>
    </row>
    <row r="356" spans="4:6">
      <c r="D356" s="319" t="s">
        <v>689</v>
      </c>
      <c r="E356">
        <v>15</v>
      </c>
      <c r="F356">
        <v>184</v>
      </c>
    </row>
    <row r="357" spans="4:6">
      <c r="D357" s="319" t="s">
        <v>614</v>
      </c>
      <c r="E357">
        <v>4</v>
      </c>
      <c r="F357">
        <v>182</v>
      </c>
    </row>
    <row r="358" spans="4:6">
      <c r="D358" s="319" t="s">
        <v>899</v>
      </c>
      <c r="E358">
        <v>5</v>
      </c>
      <c r="F358">
        <v>180</v>
      </c>
    </row>
    <row r="359" spans="4:6">
      <c r="D359" s="319" t="s">
        <v>618</v>
      </c>
      <c r="E359">
        <v>26</v>
      </c>
      <c r="F359">
        <v>179</v>
      </c>
    </row>
    <row r="360" spans="4:6">
      <c r="D360" s="319" t="s">
        <v>978</v>
      </c>
      <c r="E360">
        <v>1</v>
      </c>
      <c r="F360">
        <v>175</v>
      </c>
    </row>
    <row r="361" spans="4:6">
      <c r="D361" s="319" t="s">
        <v>1033</v>
      </c>
      <c r="E361">
        <v>6</v>
      </c>
      <c r="F361">
        <v>175</v>
      </c>
    </row>
    <row r="362" spans="4:6">
      <c r="D362" s="319" t="s">
        <v>682</v>
      </c>
      <c r="E362">
        <v>28</v>
      </c>
      <c r="F362">
        <v>175</v>
      </c>
    </row>
    <row r="363" spans="4:6">
      <c r="D363" s="319" t="s">
        <v>361</v>
      </c>
      <c r="E363">
        <v>5</v>
      </c>
      <c r="F363">
        <v>172</v>
      </c>
    </row>
    <row r="364" spans="4:6">
      <c r="D364" s="319" t="s">
        <v>680</v>
      </c>
      <c r="E364">
        <v>20</v>
      </c>
      <c r="F364">
        <v>172</v>
      </c>
    </row>
    <row r="365" spans="4:6">
      <c r="D365" s="319" t="s">
        <v>884</v>
      </c>
      <c r="E365">
        <v>5</v>
      </c>
      <c r="F365">
        <v>172</v>
      </c>
    </row>
    <row r="366" spans="4:6">
      <c r="D366" s="319" t="s">
        <v>731</v>
      </c>
      <c r="E366">
        <v>6</v>
      </c>
      <c r="F366">
        <v>172</v>
      </c>
    </row>
    <row r="367" spans="4:6">
      <c r="D367" s="319" t="s">
        <v>934</v>
      </c>
      <c r="E367">
        <v>11</v>
      </c>
      <c r="F367">
        <v>170</v>
      </c>
    </row>
    <row r="368" spans="4:6">
      <c r="D368" s="319" t="s">
        <v>900</v>
      </c>
      <c r="E368">
        <v>1</v>
      </c>
      <c r="F368">
        <v>170</v>
      </c>
    </row>
    <row r="369" spans="4:6">
      <c r="D369" s="319" t="s">
        <v>985</v>
      </c>
      <c r="E369">
        <v>2</v>
      </c>
      <c r="F369">
        <v>170</v>
      </c>
    </row>
    <row r="370" spans="4:6">
      <c r="D370" s="319" t="s">
        <v>748</v>
      </c>
      <c r="E370">
        <v>32</v>
      </c>
      <c r="F370">
        <v>165</v>
      </c>
    </row>
    <row r="371" spans="4:6">
      <c r="D371" s="319" t="s">
        <v>753</v>
      </c>
      <c r="E371">
        <v>0</v>
      </c>
      <c r="F371">
        <v>165</v>
      </c>
    </row>
    <row r="372" spans="4:6">
      <c r="D372" s="319" t="s">
        <v>820</v>
      </c>
      <c r="E372">
        <v>6</v>
      </c>
      <c r="F372">
        <v>165</v>
      </c>
    </row>
    <row r="373" spans="4:6">
      <c r="D373" s="319" t="s">
        <v>937</v>
      </c>
      <c r="E373">
        <v>10</v>
      </c>
      <c r="F373">
        <v>160</v>
      </c>
    </row>
    <row r="374" spans="4:6">
      <c r="D374" s="319" t="s">
        <v>876</v>
      </c>
      <c r="E374">
        <v>8</v>
      </c>
      <c r="F374">
        <v>160</v>
      </c>
    </row>
    <row r="375" spans="4:6">
      <c r="D375" s="319" t="s">
        <v>822</v>
      </c>
      <c r="E375">
        <v>2</v>
      </c>
      <c r="F375">
        <v>160</v>
      </c>
    </row>
    <row r="376" spans="4:6">
      <c r="D376" s="319" t="s">
        <v>615</v>
      </c>
      <c r="E376">
        <v>7</v>
      </c>
      <c r="F376">
        <v>157</v>
      </c>
    </row>
    <row r="377" spans="4:6">
      <c r="D377" s="319" t="s">
        <v>642</v>
      </c>
      <c r="E377">
        <v>5</v>
      </c>
      <c r="F377">
        <v>150</v>
      </c>
    </row>
    <row r="378" spans="4:6">
      <c r="D378" s="319" t="s">
        <v>955</v>
      </c>
      <c r="E378">
        <v>5</v>
      </c>
      <c r="F378">
        <v>145</v>
      </c>
    </row>
    <row r="379" spans="4:6">
      <c r="D379" s="319" t="s">
        <v>890</v>
      </c>
      <c r="E379">
        <v>3</v>
      </c>
      <c r="F379">
        <v>145</v>
      </c>
    </row>
    <row r="380" spans="4:6">
      <c r="D380" s="319" t="s">
        <v>643</v>
      </c>
      <c r="E380">
        <v>6</v>
      </c>
      <c r="F380">
        <v>145</v>
      </c>
    </row>
    <row r="381" spans="4:6">
      <c r="D381" s="319" t="s">
        <v>640</v>
      </c>
      <c r="E381">
        <v>10</v>
      </c>
      <c r="F381">
        <v>145</v>
      </c>
    </row>
    <row r="382" spans="4:6">
      <c r="D382" s="319" t="s">
        <v>795</v>
      </c>
      <c r="E382">
        <v>8</v>
      </c>
      <c r="F382">
        <v>140</v>
      </c>
    </row>
    <row r="383" spans="4:6">
      <c r="D383" s="319" t="s">
        <v>180</v>
      </c>
      <c r="E383">
        <v>11</v>
      </c>
      <c r="F383">
        <v>135</v>
      </c>
    </row>
    <row r="384" spans="4:6">
      <c r="D384" s="319" t="s">
        <v>574</v>
      </c>
      <c r="E384">
        <v>4</v>
      </c>
      <c r="F384">
        <v>135</v>
      </c>
    </row>
    <row r="385" spans="4:6">
      <c r="D385" s="319" t="s">
        <v>977</v>
      </c>
      <c r="E385">
        <v>5</v>
      </c>
      <c r="F385">
        <v>134</v>
      </c>
    </row>
    <row r="386" spans="4:6">
      <c r="D386" s="319" t="s">
        <v>989</v>
      </c>
      <c r="E386">
        <v>6</v>
      </c>
      <c r="F386">
        <v>132</v>
      </c>
    </row>
    <row r="387" spans="4:6">
      <c r="D387" s="319" t="s">
        <v>752</v>
      </c>
      <c r="E387">
        <v>8</v>
      </c>
      <c r="F387">
        <v>130</v>
      </c>
    </row>
    <row r="388" spans="4:6">
      <c r="D388" s="319" t="s">
        <v>681</v>
      </c>
      <c r="E388">
        <v>6</v>
      </c>
      <c r="F388">
        <v>130</v>
      </c>
    </row>
    <row r="389" spans="4:6">
      <c r="D389" s="319" t="s">
        <v>944</v>
      </c>
      <c r="E389">
        <v>2</v>
      </c>
      <c r="F389">
        <v>130</v>
      </c>
    </row>
    <row r="390" spans="4:6">
      <c r="D390" s="319" t="s">
        <v>982</v>
      </c>
      <c r="E390">
        <v>18</v>
      </c>
      <c r="F390">
        <v>130</v>
      </c>
    </row>
    <row r="391" spans="4:6">
      <c r="D391" s="319" t="s">
        <v>629</v>
      </c>
      <c r="E391">
        <v>2</v>
      </c>
      <c r="F391">
        <v>125</v>
      </c>
    </row>
    <row r="392" spans="4:6">
      <c r="D392" s="319" t="s">
        <v>793</v>
      </c>
      <c r="E392">
        <v>46</v>
      </c>
      <c r="F392">
        <v>125</v>
      </c>
    </row>
    <row r="393" spans="4:6">
      <c r="D393" s="319" t="s">
        <v>301</v>
      </c>
      <c r="E393">
        <v>13</v>
      </c>
      <c r="F393">
        <v>125</v>
      </c>
    </row>
    <row r="394" spans="4:6">
      <c r="D394" s="319" t="s">
        <v>364</v>
      </c>
      <c r="E394">
        <v>9</v>
      </c>
      <c r="F394">
        <v>125</v>
      </c>
    </row>
    <row r="395" spans="4:6">
      <c r="D395" s="319" t="s">
        <v>930</v>
      </c>
      <c r="E395">
        <v>1</v>
      </c>
      <c r="F395">
        <v>120</v>
      </c>
    </row>
    <row r="396" spans="4:6">
      <c r="D396" s="319" t="s">
        <v>576</v>
      </c>
      <c r="E396">
        <v>9</v>
      </c>
      <c r="F396">
        <v>120</v>
      </c>
    </row>
    <row r="397" spans="4:6">
      <c r="D397" s="319" t="s">
        <v>679</v>
      </c>
      <c r="E397">
        <v>12</v>
      </c>
      <c r="F397">
        <v>120</v>
      </c>
    </row>
    <row r="398" spans="4:6">
      <c r="D398" s="319" t="s">
        <v>687</v>
      </c>
      <c r="E398">
        <v>7</v>
      </c>
      <c r="F398">
        <v>120</v>
      </c>
    </row>
    <row r="399" spans="4:6">
      <c r="D399" s="319" t="s">
        <v>948</v>
      </c>
      <c r="E399">
        <v>0</v>
      </c>
      <c r="F399">
        <v>120</v>
      </c>
    </row>
    <row r="400" spans="4:6">
      <c r="D400" s="319" t="s">
        <v>967</v>
      </c>
      <c r="E400">
        <v>13</v>
      </c>
      <c r="F400">
        <v>120</v>
      </c>
    </row>
    <row r="401" spans="4:6">
      <c r="D401" s="319" t="s">
        <v>736</v>
      </c>
      <c r="E401">
        <v>3</v>
      </c>
      <c r="F401">
        <v>115</v>
      </c>
    </row>
    <row r="402" spans="4:6">
      <c r="D402" s="319" t="s">
        <v>774</v>
      </c>
      <c r="E402">
        <v>4</v>
      </c>
      <c r="F402">
        <v>115</v>
      </c>
    </row>
    <row r="403" spans="4:6">
      <c r="D403" s="319" t="s">
        <v>963</v>
      </c>
      <c r="E403">
        <v>3</v>
      </c>
      <c r="F403">
        <v>110</v>
      </c>
    </row>
    <row r="404" spans="4:6">
      <c r="D404" s="319" t="s">
        <v>936</v>
      </c>
      <c r="E404">
        <v>1</v>
      </c>
      <c r="F404">
        <v>110</v>
      </c>
    </row>
    <row r="405" spans="4:6">
      <c r="D405" s="319" t="s">
        <v>804</v>
      </c>
      <c r="E405">
        <v>1</v>
      </c>
      <c r="F405">
        <v>110</v>
      </c>
    </row>
    <row r="406" spans="4:6">
      <c r="D406" s="319" t="s">
        <v>767</v>
      </c>
      <c r="E406">
        <v>3</v>
      </c>
      <c r="F406">
        <v>110</v>
      </c>
    </row>
    <row r="407" spans="4:6">
      <c r="D407" s="319" t="s">
        <v>844</v>
      </c>
      <c r="E407">
        <v>3</v>
      </c>
      <c r="F407">
        <v>105</v>
      </c>
    </row>
    <row r="408" spans="4:6">
      <c r="D408" s="319" t="s">
        <v>700</v>
      </c>
      <c r="E408">
        <v>1</v>
      </c>
      <c r="F408">
        <v>105</v>
      </c>
    </row>
    <row r="409" spans="4:6">
      <c r="D409" s="319" t="s">
        <v>745</v>
      </c>
      <c r="E409">
        <v>5</v>
      </c>
      <c r="F409">
        <v>105</v>
      </c>
    </row>
    <row r="410" spans="4:6">
      <c r="D410" s="319" t="s">
        <v>694</v>
      </c>
      <c r="E410">
        <v>12</v>
      </c>
      <c r="F410">
        <v>105</v>
      </c>
    </row>
    <row r="411" spans="4:6">
      <c r="D411" s="319" t="s">
        <v>622</v>
      </c>
      <c r="E411">
        <v>3</v>
      </c>
      <c r="F411">
        <v>105</v>
      </c>
    </row>
    <row r="412" spans="4:6">
      <c r="D412" s="319" t="s">
        <v>728</v>
      </c>
      <c r="E412">
        <v>5</v>
      </c>
      <c r="F412">
        <v>100</v>
      </c>
    </row>
    <row r="413" spans="4:6">
      <c r="D413" s="319" t="s">
        <v>611</v>
      </c>
      <c r="E413">
        <v>19</v>
      </c>
      <c r="F413">
        <v>95</v>
      </c>
    </row>
    <row r="414" spans="4:6">
      <c r="D414" s="319" t="s">
        <v>840</v>
      </c>
      <c r="E414">
        <v>7</v>
      </c>
      <c r="F414">
        <v>95</v>
      </c>
    </row>
    <row r="415" spans="4:6">
      <c r="D415" s="319" t="s">
        <v>739</v>
      </c>
      <c r="E415">
        <v>8</v>
      </c>
      <c r="F415">
        <v>95</v>
      </c>
    </row>
    <row r="416" spans="4:6">
      <c r="D416" s="319" t="s">
        <v>676</v>
      </c>
      <c r="E416">
        <v>1</v>
      </c>
      <c r="F416">
        <v>95</v>
      </c>
    </row>
    <row r="417" spans="4:6">
      <c r="D417" s="319" t="s">
        <v>785</v>
      </c>
      <c r="E417">
        <v>2</v>
      </c>
      <c r="F417">
        <v>95</v>
      </c>
    </row>
    <row r="418" spans="4:6">
      <c r="D418" s="319" t="s">
        <v>787</v>
      </c>
      <c r="E418">
        <v>11</v>
      </c>
      <c r="F418">
        <v>95</v>
      </c>
    </row>
    <row r="419" spans="4:6">
      <c r="D419" s="319" t="s">
        <v>845</v>
      </c>
      <c r="E419">
        <v>2</v>
      </c>
      <c r="F419">
        <v>95</v>
      </c>
    </row>
    <row r="420" spans="4:6">
      <c r="D420" s="319" t="s">
        <v>678</v>
      </c>
      <c r="E420">
        <v>1</v>
      </c>
      <c r="F420">
        <v>95</v>
      </c>
    </row>
    <row r="421" spans="4:6">
      <c r="D421" s="319" t="s">
        <v>769</v>
      </c>
      <c r="E421">
        <v>2</v>
      </c>
      <c r="F421">
        <v>95</v>
      </c>
    </row>
    <row r="422" spans="4:6">
      <c r="D422" s="319" t="s">
        <v>874</v>
      </c>
      <c r="E422">
        <v>4</v>
      </c>
      <c r="F422">
        <v>95</v>
      </c>
    </row>
    <row r="423" spans="4:6">
      <c r="D423" s="319" t="s">
        <v>630</v>
      </c>
      <c r="E423">
        <v>2</v>
      </c>
      <c r="F423">
        <v>90</v>
      </c>
    </row>
    <row r="424" spans="4:6">
      <c r="D424" s="319" t="s">
        <v>683</v>
      </c>
      <c r="E424">
        <v>3</v>
      </c>
      <c r="F424">
        <v>90</v>
      </c>
    </row>
    <row r="425" spans="4:6">
      <c r="D425" s="319" t="s">
        <v>686</v>
      </c>
      <c r="E425">
        <v>0</v>
      </c>
      <c r="F425">
        <v>90</v>
      </c>
    </row>
    <row r="426" spans="4:6">
      <c r="D426" s="319" t="s">
        <v>857</v>
      </c>
      <c r="E426">
        <v>0</v>
      </c>
      <c r="F426">
        <v>90</v>
      </c>
    </row>
    <row r="427" spans="4:6">
      <c r="D427" s="319" t="s">
        <v>702</v>
      </c>
      <c r="E427">
        <v>3</v>
      </c>
      <c r="F427">
        <v>90</v>
      </c>
    </row>
    <row r="428" spans="4:6">
      <c r="D428" s="319" t="s">
        <v>568</v>
      </c>
      <c r="E428">
        <v>3</v>
      </c>
      <c r="F428">
        <v>90</v>
      </c>
    </row>
    <row r="429" spans="4:6">
      <c r="D429" s="319" t="s">
        <v>865</v>
      </c>
      <c r="E429">
        <v>5</v>
      </c>
      <c r="F429">
        <v>90</v>
      </c>
    </row>
    <row r="430" spans="4:6">
      <c r="D430" s="319" t="s">
        <v>829</v>
      </c>
      <c r="E430">
        <v>1</v>
      </c>
      <c r="F430">
        <v>85</v>
      </c>
    </row>
    <row r="431" spans="4:6">
      <c r="D431" s="319" t="s">
        <v>540</v>
      </c>
      <c r="E431">
        <v>2</v>
      </c>
      <c r="F431">
        <v>85</v>
      </c>
    </row>
    <row r="432" spans="4:6">
      <c r="D432" s="319" t="s">
        <v>729</v>
      </c>
      <c r="E432">
        <v>1</v>
      </c>
      <c r="F432">
        <v>85</v>
      </c>
    </row>
    <row r="433" spans="4:6">
      <c r="D433" s="319" t="s">
        <v>866</v>
      </c>
      <c r="E433">
        <v>0</v>
      </c>
      <c r="F433">
        <v>85</v>
      </c>
    </row>
    <row r="434" spans="4:6">
      <c r="D434" s="319" t="s">
        <v>873</v>
      </c>
      <c r="E434">
        <v>1</v>
      </c>
      <c r="F434">
        <v>85</v>
      </c>
    </row>
    <row r="435" spans="4:6">
      <c r="D435" s="319" t="s">
        <v>861</v>
      </c>
      <c r="E435">
        <v>0</v>
      </c>
      <c r="F435">
        <v>80</v>
      </c>
    </row>
    <row r="436" spans="4:6">
      <c r="D436" s="319" t="s">
        <v>819</v>
      </c>
      <c r="E436">
        <v>0</v>
      </c>
      <c r="F436">
        <v>80</v>
      </c>
    </row>
    <row r="437" spans="4:6">
      <c r="D437" s="319" t="s">
        <v>993</v>
      </c>
      <c r="E437">
        <v>5</v>
      </c>
      <c r="F437">
        <v>70</v>
      </c>
    </row>
    <row r="438" spans="4:6">
      <c r="D438" s="319" t="s">
        <v>1068</v>
      </c>
      <c r="E438">
        <v>0</v>
      </c>
      <c r="F438">
        <v>0</v>
      </c>
    </row>
    <row r="439" spans="4:6">
      <c r="D439" s="319" t="s">
        <v>1069</v>
      </c>
      <c r="E439">
        <v>0</v>
      </c>
      <c r="F439">
        <v>0</v>
      </c>
    </row>
    <row r="440" spans="4:6">
      <c r="D440" s="319" t="s">
        <v>1034</v>
      </c>
      <c r="E440">
        <v>0</v>
      </c>
      <c r="F440">
        <v>0</v>
      </c>
    </row>
    <row r="441" spans="4:6">
      <c r="D441" s="319" t="s">
        <v>1031</v>
      </c>
      <c r="E441">
        <v>0</v>
      </c>
      <c r="F441">
        <v>0</v>
      </c>
    </row>
    <row r="442" spans="4:6">
      <c r="D442" s="319" t="s">
        <v>1035</v>
      </c>
      <c r="E442">
        <v>0</v>
      </c>
      <c r="F442">
        <v>0</v>
      </c>
    </row>
    <row r="443" spans="4:6">
      <c r="D443" s="319" t="s">
        <v>1077</v>
      </c>
      <c r="E443">
        <v>0</v>
      </c>
      <c r="F443">
        <v>0</v>
      </c>
    </row>
    <row r="444" spans="4:6">
      <c r="D444" s="319" t="s">
        <v>1078</v>
      </c>
      <c r="E444">
        <v>0</v>
      </c>
      <c r="F444">
        <v>0</v>
      </c>
    </row>
    <row r="445" spans="4:6">
      <c r="D445" s="319" t="s">
        <v>566</v>
      </c>
      <c r="E445">
        <v>0</v>
      </c>
      <c r="F445">
        <v>0</v>
      </c>
    </row>
    <row r="446" spans="4:6">
      <c r="D446" s="319" t="s">
        <v>1079</v>
      </c>
      <c r="E446">
        <v>0</v>
      </c>
      <c r="F446">
        <v>0</v>
      </c>
    </row>
    <row r="447" spans="4:6">
      <c r="D447" s="319" t="s">
        <v>713</v>
      </c>
    </row>
  </sheetData>
  <autoFilter ref="D1:F1" xr:uid="{00000000-0009-0000-0000-00000B000000}"/>
  <sortState xmlns:xlrd2="http://schemas.microsoft.com/office/spreadsheetml/2017/richdata2" ref="D2:F447">
    <sortCondition descending="1" ref="F1:F447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6">
    <tabColor rgb="FF00B0F0"/>
  </sheetPr>
  <dimension ref="A1:AN156"/>
  <sheetViews>
    <sheetView showGridLines="0" zoomScale="70" zoomScaleNormal="70" workbookViewId="0">
      <selection activeCell="I49" sqref="I49"/>
    </sheetView>
  </sheetViews>
  <sheetFormatPr defaultColWidth="9.140625" defaultRowHeight="20.100000000000001" customHeight="1"/>
  <cols>
    <col min="1" max="1" width="18.85546875" style="133" customWidth="1"/>
    <col min="2" max="9" width="9.140625" style="141"/>
    <col min="10" max="10" width="12" style="141" customWidth="1"/>
    <col min="11" max="13" width="9.140625" style="141"/>
    <col min="14" max="14" width="3.7109375" style="141" customWidth="1"/>
    <col min="15" max="15" width="3.7109375" style="164" customWidth="1"/>
    <col min="16" max="16" width="76.7109375" style="21" customWidth="1"/>
    <col min="17" max="17" width="10" style="23" customWidth="1"/>
    <col min="18" max="18" width="8.85546875" style="23" customWidth="1"/>
    <col min="19" max="19" width="11" style="23" customWidth="1"/>
    <col min="20" max="20" width="8.85546875" style="23" customWidth="1"/>
    <col min="21" max="21" width="10.85546875" style="23" customWidth="1"/>
    <col min="22" max="24" width="8.85546875" style="23" customWidth="1"/>
    <col min="25" max="25" width="8.5703125" style="23" customWidth="1"/>
    <col min="26" max="26" width="8.7109375" style="23" customWidth="1"/>
    <col min="27" max="27" width="9.28515625" style="23" customWidth="1"/>
    <col min="28" max="28" width="7.5703125" style="23" customWidth="1"/>
    <col min="29" max="29" width="7.7109375" style="23" customWidth="1"/>
    <col min="30" max="30" width="8.140625" style="23" customWidth="1"/>
    <col min="31" max="31" width="7.28515625" style="23" customWidth="1"/>
    <col min="32" max="32" width="8.42578125" style="23" customWidth="1"/>
    <col min="33" max="33" width="8" style="23" customWidth="1"/>
    <col min="34" max="34" width="7.140625" style="23" bestFit="1" customWidth="1"/>
    <col min="35" max="35" width="8.85546875" style="23" customWidth="1"/>
    <col min="36" max="36" width="7.28515625" style="23" customWidth="1"/>
    <col min="37" max="37" width="7.140625" style="23" customWidth="1"/>
    <col min="38" max="38" width="7.5703125" style="23" customWidth="1"/>
    <col min="39" max="39" width="10.7109375" style="23" bestFit="1" customWidth="1"/>
    <col min="40" max="40" width="7.7109375" style="23" customWidth="1"/>
    <col min="41" max="16384" width="9.140625" style="141"/>
  </cols>
  <sheetData>
    <row r="1" spans="1:40" s="151" customFormat="1" ht="20.100000000000001" customHeight="1">
      <c r="A1" s="2" t="s">
        <v>1206</v>
      </c>
      <c r="O1" s="1004" t="s">
        <v>649</v>
      </c>
      <c r="P1" s="1004"/>
      <c r="Q1" s="1004"/>
      <c r="R1" s="1004"/>
      <c r="S1" s="1004"/>
      <c r="T1" s="1004"/>
      <c r="U1" s="1004"/>
      <c r="V1" s="1004"/>
      <c r="W1" s="1004"/>
      <c r="X1" s="1004"/>
      <c r="Y1" s="1004"/>
      <c r="Z1" s="1004"/>
      <c r="AA1" s="1004"/>
      <c r="AB1" s="1004"/>
      <c r="AC1" s="1004"/>
      <c r="AD1" s="1004"/>
      <c r="AE1" s="1004"/>
      <c r="AF1" s="1004"/>
      <c r="AG1" s="1004"/>
      <c r="AH1" s="1004"/>
      <c r="AI1" s="22"/>
      <c r="AJ1" s="22"/>
      <c r="AK1" s="22"/>
      <c r="AL1" s="22"/>
      <c r="AM1" s="22"/>
      <c r="AN1" s="22"/>
    </row>
    <row r="2" spans="1:40" ht="33" customHeight="1">
      <c r="A2" s="152" t="s">
        <v>63</v>
      </c>
      <c r="B2" s="152" t="s">
        <v>83</v>
      </c>
      <c r="C2" s="152" t="s">
        <v>84</v>
      </c>
      <c r="D2" s="152" t="s">
        <v>85</v>
      </c>
      <c r="E2" s="152" t="s">
        <v>86</v>
      </c>
      <c r="F2" s="152" t="s">
        <v>87</v>
      </c>
      <c r="G2" s="152" t="s">
        <v>88</v>
      </c>
      <c r="H2" s="152" t="s">
        <v>89</v>
      </c>
      <c r="I2" s="152" t="s">
        <v>90</v>
      </c>
      <c r="J2" s="152" t="s">
        <v>91</v>
      </c>
      <c r="K2" s="152" t="s">
        <v>92</v>
      </c>
      <c r="L2" s="152" t="s">
        <v>93</v>
      </c>
      <c r="M2" s="152" t="s">
        <v>94</v>
      </c>
      <c r="O2" s="834" t="s">
        <v>3</v>
      </c>
      <c r="P2" s="835" t="s">
        <v>43</v>
      </c>
      <c r="Q2" s="835" t="s">
        <v>165</v>
      </c>
      <c r="R2" s="835" t="s">
        <v>286</v>
      </c>
      <c r="S2" s="836" t="s">
        <v>584</v>
      </c>
      <c r="T2" s="835" t="s">
        <v>287</v>
      </c>
      <c r="U2" s="835" t="s">
        <v>116</v>
      </c>
      <c r="V2" s="837" t="s">
        <v>1127</v>
      </c>
      <c r="W2" s="837" t="s">
        <v>1128</v>
      </c>
      <c r="X2" s="837" t="s">
        <v>116</v>
      </c>
      <c r="Y2" s="835" t="s">
        <v>288</v>
      </c>
      <c r="Z2" s="835" t="s">
        <v>97</v>
      </c>
      <c r="AA2" s="835" t="s">
        <v>98</v>
      </c>
      <c r="AB2" s="835" t="s">
        <v>289</v>
      </c>
      <c r="AC2" s="835" t="s">
        <v>290</v>
      </c>
      <c r="AD2" s="835" t="s">
        <v>291</v>
      </c>
      <c r="AE2" s="835" t="s">
        <v>292</v>
      </c>
      <c r="AF2" s="835" t="s">
        <v>293</v>
      </c>
      <c r="AG2" s="835" t="s">
        <v>377</v>
      </c>
      <c r="AH2" s="835" t="s">
        <v>585</v>
      </c>
      <c r="AI2" s="835" t="s">
        <v>294</v>
      </c>
      <c r="AJ2" s="835" t="s">
        <v>295</v>
      </c>
      <c r="AK2" s="835" t="s">
        <v>296</v>
      </c>
      <c r="AL2" s="835" t="s">
        <v>297</v>
      </c>
      <c r="AM2" s="835" t="s">
        <v>331</v>
      </c>
      <c r="AN2" s="835" t="s">
        <v>298</v>
      </c>
    </row>
    <row r="3" spans="1:40" ht="20.100000000000001" customHeight="1">
      <c r="A3" s="153" t="s">
        <v>434</v>
      </c>
      <c r="B3" s="228">
        <v>0.95850000000000002</v>
      </c>
      <c r="C3" s="521">
        <v>0.9556</v>
      </c>
      <c r="D3" s="680">
        <v>0.9889</v>
      </c>
      <c r="E3" s="737">
        <v>1</v>
      </c>
      <c r="F3" s="826">
        <v>0.97650000000000003</v>
      </c>
      <c r="G3" s="288"/>
      <c r="H3" s="297"/>
      <c r="I3" s="324"/>
      <c r="J3" s="324"/>
      <c r="K3" s="325"/>
      <c r="L3" s="377"/>
      <c r="M3" s="387"/>
      <c r="O3" s="838">
        <v>1</v>
      </c>
      <c r="P3" s="1002" t="s">
        <v>1085</v>
      </c>
      <c r="Q3" s="831">
        <v>1</v>
      </c>
      <c r="R3" s="832">
        <v>17</v>
      </c>
      <c r="S3" s="833">
        <v>1</v>
      </c>
      <c r="T3" s="832">
        <v>17</v>
      </c>
      <c r="U3" s="833">
        <v>1</v>
      </c>
      <c r="V3" s="884">
        <v>136</v>
      </c>
      <c r="W3" s="884">
        <v>8</v>
      </c>
      <c r="X3" s="884" t="s">
        <v>1403</v>
      </c>
      <c r="Y3" s="832">
        <v>0</v>
      </c>
      <c r="Z3" s="832">
        <v>0</v>
      </c>
      <c r="AA3" s="832">
        <v>0</v>
      </c>
      <c r="AB3" s="832">
        <v>0</v>
      </c>
      <c r="AC3" s="832">
        <v>0</v>
      </c>
      <c r="AD3" s="832">
        <v>0</v>
      </c>
      <c r="AE3" s="832">
        <v>0</v>
      </c>
      <c r="AF3" s="832">
        <v>0</v>
      </c>
      <c r="AG3" s="832">
        <v>0</v>
      </c>
      <c r="AH3" s="832">
        <v>0</v>
      </c>
      <c r="AI3" s="832">
        <v>0</v>
      </c>
      <c r="AJ3" s="832">
        <v>0</v>
      </c>
      <c r="AK3" s="832">
        <v>0</v>
      </c>
      <c r="AL3" s="832">
        <v>0</v>
      </c>
      <c r="AM3" s="832">
        <v>0</v>
      </c>
      <c r="AN3" s="832">
        <v>0</v>
      </c>
    </row>
    <row r="4" spans="1:40" ht="20.100000000000001" customHeight="1">
      <c r="A4" s="153" t="s">
        <v>79</v>
      </c>
      <c r="B4" s="228">
        <v>0.99739999999999995</v>
      </c>
      <c r="C4" s="524">
        <v>0.98150000000000004</v>
      </c>
      <c r="D4" s="680">
        <v>0.99139999999999995</v>
      </c>
      <c r="E4" s="737">
        <v>0.98480000000000001</v>
      </c>
      <c r="F4" s="826">
        <v>0.98129999999999995</v>
      </c>
      <c r="G4" s="288"/>
      <c r="H4" s="297"/>
      <c r="I4" s="324"/>
      <c r="J4" s="324"/>
      <c r="K4" s="324"/>
      <c r="L4" s="377"/>
      <c r="M4" s="387"/>
      <c r="O4" s="838" t="s">
        <v>299</v>
      </c>
      <c r="P4" s="1002"/>
      <c r="Q4" s="831" t="s">
        <v>299</v>
      </c>
      <c r="R4" s="832" t="s">
        <v>299</v>
      </c>
      <c r="S4" s="833"/>
      <c r="T4" s="832"/>
      <c r="U4" s="833"/>
      <c r="V4" s="884"/>
      <c r="W4" s="884"/>
      <c r="X4" s="884"/>
      <c r="Y4" s="833">
        <v>0</v>
      </c>
      <c r="Z4" s="833">
        <v>0</v>
      </c>
      <c r="AA4" s="833">
        <v>0</v>
      </c>
      <c r="AB4" s="833">
        <v>0</v>
      </c>
      <c r="AC4" s="833">
        <v>0</v>
      </c>
      <c r="AD4" s="833">
        <v>0</v>
      </c>
      <c r="AE4" s="833">
        <v>0</v>
      </c>
      <c r="AF4" s="833">
        <v>0</v>
      </c>
      <c r="AG4" s="833">
        <v>0</v>
      </c>
      <c r="AH4" s="833">
        <v>0</v>
      </c>
      <c r="AI4" s="833">
        <v>0</v>
      </c>
      <c r="AJ4" s="833">
        <v>0</v>
      </c>
      <c r="AK4" s="833">
        <v>0</v>
      </c>
      <c r="AL4" s="833">
        <v>0</v>
      </c>
      <c r="AM4" s="833">
        <v>0</v>
      </c>
      <c r="AN4" s="833">
        <v>0</v>
      </c>
    </row>
    <row r="5" spans="1:40" ht="20.100000000000001" customHeight="1">
      <c r="A5" s="153" t="s">
        <v>80</v>
      </c>
      <c r="B5" s="475">
        <v>0.97309999999999997</v>
      </c>
      <c r="C5" s="521">
        <v>0.97519999999999996</v>
      </c>
      <c r="D5" s="681">
        <v>0.97870000000000001</v>
      </c>
      <c r="E5" s="737">
        <v>0.9929</v>
      </c>
      <c r="F5" s="826">
        <v>0.97119999999999995</v>
      </c>
      <c r="G5" s="298"/>
      <c r="H5" s="299"/>
      <c r="I5" s="325"/>
      <c r="J5" s="324"/>
      <c r="K5" s="324"/>
      <c r="L5" s="378"/>
      <c r="M5" s="388"/>
      <c r="O5" s="838">
        <v>2</v>
      </c>
      <c r="P5" s="1002" t="s">
        <v>1086</v>
      </c>
      <c r="Q5" s="819">
        <v>1</v>
      </c>
      <c r="R5" s="839">
        <v>17</v>
      </c>
      <c r="S5" s="840">
        <v>1</v>
      </c>
      <c r="T5" s="839">
        <v>16</v>
      </c>
      <c r="U5" s="840">
        <v>0.94117647058823528</v>
      </c>
      <c r="V5" s="884">
        <v>136</v>
      </c>
      <c r="W5" s="884">
        <v>8</v>
      </c>
      <c r="X5" s="884" t="s">
        <v>1403</v>
      </c>
      <c r="Y5" s="832">
        <v>0</v>
      </c>
      <c r="Z5" s="832">
        <v>0</v>
      </c>
      <c r="AA5" s="832">
        <v>0</v>
      </c>
      <c r="AB5" s="832">
        <v>0</v>
      </c>
      <c r="AC5" s="832">
        <v>0</v>
      </c>
      <c r="AD5" s="832">
        <v>0</v>
      </c>
      <c r="AE5" s="832">
        <v>0</v>
      </c>
      <c r="AF5" s="832">
        <v>1</v>
      </c>
      <c r="AG5" s="832">
        <v>0</v>
      </c>
      <c r="AH5" s="832">
        <v>0</v>
      </c>
      <c r="AI5" s="832">
        <v>0</v>
      </c>
      <c r="AJ5" s="832">
        <v>0</v>
      </c>
      <c r="AK5" s="832">
        <v>0</v>
      </c>
      <c r="AL5" s="832">
        <v>0</v>
      </c>
      <c r="AM5" s="832">
        <v>0</v>
      </c>
      <c r="AN5" s="832">
        <v>0</v>
      </c>
    </row>
    <row r="6" spans="1:40" ht="20.100000000000001" customHeight="1">
      <c r="A6" s="153" t="s">
        <v>81</v>
      </c>
      <c r="B6" s="473">
        <v>0.98170000000000002</v>
      </c>
      <c r="C6" s="521">
        <v>0.96519999999999995</v>
      </c>
      <c r="D6" s="681">
        <v>0.96399999999999997</v>
      </c>
      <c r="E6" s="742">
        <v>0.96879999999999999</v>
      </c>
      <c r="F6" s="827">
        <v>0.97050000000000003</v>
      </c>
      <c r="G6" s="300"/>
      <c r="H6" s="299"/>
      <c r="I6" s="325"/>
      <c r="J6" s="325"/>
      <c r="K6" s="325"/>
      <c r="L6" s="378"/>
      <c r="M6" s="388"/>
      <c r="O6" s="838" t="s">
        <v>299</v>
      </c>
      <c r="P6" s="1002" t="s">
        <v>299</v>
      </c>
      <c r="Q6" s="819" t="s">
        <v>299</v>
      </c>
      <c r="R6" s="839" t="s">
        <v>299</v>
      </c>
      <c r="S6" s="840"/>
      <c r="T6" s="839"/>
      <c r="U6" s="840"/>
      <c r="V6" s="884" t="s">
        <v>299</v>
      </c>
      <c r="W6" s="884" t="s">
        <v>299</v>
      </c>
      <c r="X6" s="884" t="s">
        <v>299</v>
      </c>
      <c r="Y6" s="833">
        <v>0</v>
      </c>
      <c r="Z6" s="833">
        <v>0</v>
      </c>
      <c r="AA6" s="833">
        <v>0</v>
      </c>
      <c r="AB6" s="833">
        <v>0</v>
      </c>
      <c r="AC6" s="833">
        <v>0</v>
      </c>
      <c r="AD6" s="833">
        <v>0</v>
      </c>
      <c r="AE6" s="833">
        <v>0</v>
      </c>
      <c r="AF6" s="833">
        <v>5.8823529411764705E-2</v>
      </c>
      <c r="AG6" s="833">
        <v>0</v>
      </c>
      <c r="AH6" s="833">
        <v>0</v>
      </c>
      <c r="AI6" s="833">
        <v>0</v>
      </c>
      <c r="AJ6" s="833">
        <v>0</v>
      </c>
      <c r="AK6" s="833">
        <v>0</v>
      </c>
      <c r="AL6" s="833">
        <v>0</v>
      </c>
      <c r="AM6" s="833">
        <v>0</v>
      </c>
      <c r="AN6" s="833">
        <v>0</v>
      </c>
    </row>
    <row r="7" spans="1:40" ht="20.100000000000001" customHeight="1">
      <c r="A7" s="154" t="s">
        <v>82</v>
      </c>
      <c r="B7" s="228">
        <v>0.98150000000000004</v>
      </c>
      <c r="C7" s="521">
        <v>0.96779999999999999</v>
      </c>
      <c r="D7" s="681">
        <v>0.96860000000000002</v>
      </c>
      <c r="E7" s="741">
        <v>0.97319999999999995</v>
      </c>
      <c r="F7" s="826">
        <v>0.97170000000000001</v>
      </c>
      <c r="G7" s="298"/>
      <c r="H7" s="301"/>
      <c r="I7" s="325"/>
      <c r="J7" s="325"/>
      <c r="K7" s="325"/>
      <c r="L7" s="378"/>
      <c r="M7" s="388"/>
      <c r="O7" s="838">
        <v>3</v>
      </c>
      <c r="P7" s="1002" t="s">
        <v>1087</v>
      </c>
      <c r="Q7" s="831">
        <v>3</v>
      </c>
      <c r="R7" s="832">
        <v>51</v>
      </c>
      <c r="S7" s="833">
        <v>0.96078431372549022</v>
      </c>
      <c r="T7" s="832">
        <v>30</v>
      </c>
      <c r="U7" s="833">
        <v>0.58823529411764708</v>
      </c>
      <c r="V7" s="884">
        <v>255.96</v>
      </c>
      <c r="W7" s="884">
        <v>5</v>
      </c>
      <c r="X7" s="884" t="s">
        <v>2142</v>
      </c>
      <c r="Y7" s="832">
        <v>0</v>
      </c>
      <c r="Z7" s="832">
        <v>0</v>
      </c>
      <c r="AA7" s="832">
        <v>2</v>
      </c>
      <c r="AB7" s="832">
        <v>0</v>
      </c>
      <c r="AC7" s="832">
        <v>0</v>
      </c>
      <c r="AD7" s="832">
        <v>17</v>
      </c>
      <c r="AE7" s="832">
        <v>0</v>
      </c>
      <c r="AF7" s="832">
        <v>2</v>
      </c>
      <c r="AG7" s="832">
        <v>0</v>
      </c>
      <c r="AH7" s="832">
        <v>0</v>
      </c>
      <c r="AI7" s="832">
        <v>1</v>
      </c>
      <c r="AJ7" s="832">
        <v>0</v>
      </c>
      <c r="AK7" s="832">
        <v>0</v>
      </c>
      <c r="AL7" s="832">
        <v>0</v>
      </c>
      <c r="AM7" s="832">
        <v>2</v>
      </c>
      <c r="AN7" s="832">
        <v>0</v>
      </c>
    </row>
    <row r="8" spans="1:40" ht="20.100000000000001" customHeight="1">
      <c r="O8" s="838" t="s">
        <v>299</v>
      </c>
      <c r="P8" s="1002" t="s">
        <v>299</v>
      </c>
      <c r="Q8" s="831" t="s">
        <v>299</v>
      </c>
      <c r="R8" s="832" t="s">
        <v>299</v>
      </c>
      <c r="S8" s="833"/>
      <c r="T8" s="832"/>
      <c r="U8" s="833"/>
      <c r="V8" s="884" t="s">
        <v>299</v>
      </c>
      <c r="W8" s="884" t="s">
        <v>299</v>
      </c>
      <c r="X8" s="884" t="s">
        <v>299</v>
      </c>
      <c r="Y8" s="833">
        <v>0</v>
      </c>
      <c r="Z8" s="833">
        <v>0</v>
      </c>
      <c r="AA8" s="833">
        <v>3.9215686274509803E-2</v>
      </c>
      <c r="AB8" s="833">
        <v>0</v>
      </c>
      <c r="AC8" s="833">
        <v>0</v>
      </c>
      <c r="AD8" s="833">
        <v>0.33333333333333331</v>
      </c>
      <c r="AE8" s="833">
        <v>0</v>
      </c>
      <c r="AF8" s="833">
        <v>3.9215686274509803E-2</v>
      </c>
      <c r="AG8" s="833">
        <v>0</v>
      </c>
      <c r="AH8" s="833">
        <v>0</v>
      </c>
      <c r="AI8" s="833">
        <v>1.9607843137254902E-2</v>
      </c>
      <c r="AJ8" s="833">
        <v>0</v>
      </c>
      <c r="AK8" s="833">
        <v>0</v>
      </c>
      <c r="AL8" s="833">
        <v>0</v>
      </c>
      <c r="AM8" s="833">
        <v>3.9215686274509803E-2</v>
      </c>
      <c r="AN8" s="833">
        <v>0</v>
      </c>
    </row>
    <row r="9" spans="1:40" ht="20.100000000000001" customHeight="1">
      <c r="O9" s="838">
        <v>4</v>
      </c>
      <c r="P9" s="1002" t="s">
        <v>324</v>
      </c>
      <c r="Q9" s="831">
        <v>5</v>
      </c>
      <c r="R9" s="832">
        <v>85</v>
      </c>
      <c r="S9" s="841">
        <v>0.97647058823529409</v>
      </c>
      <c r="T9" s="842">
        <v>63</v>
      </c>
      <c r="U9" s="841">
        <v>0.74117647058823533</v>
      </c>
      <c r="V9" s="884">
        <v>527.96</v>
      </c>
      <c r="W9" s="884">
        <v>6.2</v>
      </c>
      <c r="X9" s="884" t="s">
        <v>2143</v>
      </c>
      <c r="Y9" s="832">
        <v>0</v>
      </c>
      <c r="Z9" s="832">
        <v>0</v>
      </c>
      <c r="AA9" s="832">
        <v>2</v>
      </c>
      <c r="AB9" s="832">
        <v>0</v>
      </c>
      <c r="AC9" s="832">
        <v>0</v>
      </c>
      <c r="AD9" s="832">
        <v>17</v>
      </c>
      <c r="AE9" s="832">
        <v>0</v>
      </c>
      <c r="AF9" s="832">
        <v>3</v>
      </c>
      <c r="AG9" s="832">
        <v>0</v>
      </c>
      <c r="AH9" s="832">
        <v>0</v>
      </c>
      <c r="AI9" s="832">
        <v>1</v>
      </c>
      <c r="AJ9" s="832">
        <v>0</v>
      </c>
      <c r="AK9" s="832">
        <v>0</v>
      </c>
      <c r="AL9" s="832">
        <v>0</v>
      </c>
      <c r="AM9" s="832">
        <v>2</v>
      </c>
      <c r="AN9" s="832">
        <v>0</v>
      </c>
    </row>
    <row r="10" spans="1:40" ht="20.100000000000001" customHeight="1">
      <c r="O10" s="838" t="s">
        <v>299</v>
      </c>
      <c r="P10" s="1002" t="s">
        <v>299</v>
      </c>
      <c r="Q10" s="819" t="s">
        <v>299</v>
      </c>
      <c r="R10" s="842" t="s">
        <v>299</v>
      </c>
      <c r="S10" s="841"/>
      <c r="T10" s="842"/>
      <c r="U10" s="841"/>
      <c r="V10" s="884" t="s">
        <v>299</v>
      </c>
      <c r="W10" s="884" t="s">
        <v>299</v>
      </c>
      <c r="X10" s="884" t="s">
        <v>299</v>
      </c>
      <c r="Y10" s="833">
        <v>0</v>
      </c>
      <c r="Z10" s="833">
        <v>0</v>
      </c>
      <c r="AA10" s="833">
        <v>2.3529411764705882E-2</v>
      </c>
      <c r="AB10" s="833">
        <v>0</v>
      </c>
      <c r="AC10" s="833">
        <v>0</v>
      </c>
      <c r="AD10" s="833">
        <v>0.2</v>
      </c>
      <c r="AE10" s="833">
        <v>0</v>
      </c>
      <c r="AF10" s="833">
        <v>3.5294117647058823E-2</v>
      </c>
      <c r="AG10" s="833">
        <v>0</v>
      </c>
      <c r="AH10" s="833">
        <v>0</v>
      </c>
      <c r="AI10" s="833">
        <v>1.1764705882352941E-2</v>
      </c>
      <c r="AJ10" s="833">
        <v>0</v>
      </c>
      <c r="AK10" s="833">
        <v>0</v>
      </c>
      <c r="AL10" s="833">
        <v>0</v>
      </c>
      <c r="AM10" s="833">
        <v>2.3529411764705882E-2</v>
      </c>
      <c r="AN10" s="833">
        <v>0</v>
      </c>
    </row>
    <row r="11" spans="1:40" ht="20.100000000000001" customHeight="1">
      <c r="O11" s="838">
        <v>5</v>
      </c>
      <c r="P11" s="1003" t="s">
        <v>325</v>
      </c>
      <c r="Q11" s="900">
        <v>5</v>
      </c>
      <c r="R11" s="897">
        <v>85</v>
      </c>
      <c r="S11" s="901">
        <v>0.97647058823529409</v>
      </c>
      <c r="T11" s="902">
        <v>63</v>
      </c>
      <c r="U11" s="901">
        <v>0.74117647058823533</v>
      </c>
      <c r="V11" s="899">
        <v>527.96</v>
      </c>
      <c r="W11" s="899">
        <v>6.2</v>
      </c>
      <c r="X11" s="899" t="s">
        <v>2144</v>
      </c>
      <c r="Y11" s="897">
        <v>0</v>
      </c>
      <c r="Z11" s="897">
        <v>0</v>
      </c>
      <c r="AA11" s="897">
        <v>2</v>
      </c>
      <c r="AB11" s="897">
        <v>0</v>
      </c>
      <c r="AC11" s="897">
        <v>0</v>
      </c>
      <c r="AD11" s="897">
        <v>17</v>
      </c>
      <c r="AE11" s="897">
        <v>0</v>
      </c>
      <c r="AF11" s="897">
        <v>3</v>
      </c>
      <c r="AG11" s="897">
        <v>0</v>
      </c>
      <c r="AH11" s="897">
        <v>0</v>
      </c>
      <c r="AI11" s="897">
        <v>1</v>
      </c>
      <c r="AJ11" s="897">
        <v>0</v>
      </c>
      <c r="AK11" s="897">
        <v>0</v>
      </c>
      <c r="AL11" s="897">
        <v>0</v>
      </c>
      <c r="AM11" s="897">
        <v>2</v>
      </c>
      <c r="AN11" s="897">
        <v>0</v>
      </c>
    </row>
    <row r="12" spans="1:40" ht="20.100000000000001" customHeight="1">
      <c r="O12" s="838" t="s">
        <v>299</v>
      </c>
      <c r="P12" s="1003" t="s">
        <v>299</v>
      </c>
      <c r="Q12" s="903" t="s">
        <v>299</v>
      </c>
      <c r="R12" s="902" t="s">
        <v>299</v>
      </c>
      <c r="S12" s="901"/>
      <c r="T12" s="902"/>
      <c r="U12" s="901"/>
      <c r="V12" s="899" t="s">
        <v>299</v>
      </c>
      <c r="W12" s="899" t="s">
        <v>299</v>
      </c>
      <c r="X12" s="899" t="s">
        <v>299</v>
      </c>
      <c r="Y12" s="898">
        <v>0</v>
      </c>
      <c r="Z12" s="898">
        <v>0</v>
      </c>
      <c r="AA12" s="898">
        <v>2.3529411764705882E-2</v>
      </c>
      <c r="AB12" s="898">
        <v>0</v>
      </c>
      <c r="AC12" s="898">
        <v>0</v>
      </c>
      <c r="AD12" s="898">
        <v>0.2</v>
      </c>
      <c r="AE12" s="898">
        <v>0</v>
      </c>
      <c r="AF12" s="898">
        <v>3.5294117647058823E-2</v>
      </c>
      <c r="AG12" s="898">
        <v>0</v>
      </c>
      <c r="AH12" s="898">
        <v>0</v>
      </c>
      <c r="AI12" s="898">
        <v>1.1764705882352941E-2</v>
      </c>
      <c r="AJ12" s="898">
        <v>0</v>
      </c>
      <c r="AK12" s="898">
        <v>0</v>
      </c>
      <c r="AL12" s="898">
        <v>0</v>
      </c>
      <c r="AM12" s="898">
        <v>2.3529411764705882E-2</v>
      </c>
      <c r="AN12" s="898">
        <v>0</v>
      </c>
    </row>
    <row r="13" spans="1:40" ht="20.100000000000001" customHeight="1">
      <c r="O13" s="844">
        <v>6</v>
      </c>
      <c r="P13" s="1002" t="s">
        <v>1089</v>
      </c>
      <c r="Q13" s="831">
        <v>1</v>
      </c>
      <c r="R13" s="832">
        <v>17</v>
      </c>
      <c r="S13" s="833">
        <v>1</v>
      </c>
      <c r="T13" s="832">
        <v>17</v>
      </c>
      <c r="U13" s="833">
        <v>1</v>
      </c>
      <c r="V13" s="884">
        <v>136</v>
      </c>
      <c r="W13" s="884">
        <v>8</v>
      </c>
      <c r="X13" s="884" t="s">
        <v>1403</v>
      </c>
      <c r="Y13" s="832">
        <v>0</v>
      </c>
      <c r="Z13" s="832">
        <v>0</v>
      </c>
      <c r="AA13" s="832">
        <v>0</v>
      </c>
      <c r="AB13" s="832">
        <v>0</v>
      </c>
      <c r="AC13" s="832">
        <v>0</v>
      </c>
      <c r="AD13" s="832">
        <v>0</v>
      </c>
      <c r="AE13" s="832">
        <v>0</v>
      </c>
      <c r="AF13" s="832">
        <v>0</v>
      </c>
      <c r="AG13" s="832">
        <v>0</v>
      </c>
      <c r="AH13" s="832">
        <v>0</v>
      </c>
      <c r="AI13" s="832">
        <v>0</v>
      </c>
      <c r="AJ13" s="832">
        <v>0</v>
      </c>
      <c r="AK13" s="832">
        <v>0</v>
      </c>
      <c r="AL13" s="832">
        <v>0</v>
      </c>
      <c r="AM13" s="832">
        <v>0</v>
      </c>
      <c r="AN13" s="832">
        <v>0</v>
      </c>
    </row>
    <row r="14" spans="1:40" ht="20.100000000000001" customHeight="1">
      <c r="O14" s="838" t="s">
        <v>299</v>
      </c>
      <c r="P14" s="1002" t="s">
        <v>299</v>
      </c>
      <c r="Q14" s="831" t="s">
        <v>299</v>
      </c>
      <c r="R14" s="832" t="s">
        <v>299</v>
      </c>
      <c r="S14" s="833"/>
      <c r="T14" s="832"/>
      <c r="U14" s="833"/>
      <c r="V14" s="884" t="s">
        <v>299</v>
      </c>
      <c r="W14" s="884" t="s">
        <v>299</v>
      </c>
      <c r="X14" s="884" t="s">
        <v>299</v>
      </c>
      <c r="Y14" s="833">
        <v>0</v>
      </c>
      <c r="Z14" s="833">
        <v>0</v>
      </c>
      <c r="AA14" s="833">
        <v>0</v>
      </c>
      <c r="AB14" s="833">
        <v>0</v>
      </c>
      <c r="AC14" s="833">
        <v>0</v>
      </c>
      <c r="AD14" s="833">
        <v>0</v>
      </c>
      <c r="AE14" s="833">
        <v>0</v>
      </c>
      <c r="AF14" s="833">
        <v>0</v>
      </c>
      <c r="AG14" s="833">
        <v>0</v>
      </c>
      <c r="AH14" s="833">
        <v>0</v>
      </c>
      <c r="AI14" s="833">
        <v>0</v>
      </c>
      <c r="AJ14" s="833">
        <v>0</v>
      </c>
      <c r="AK14" s="833">
        <v>0</v>
      </c>
      <c r="AL14" s="833">
        <v>0</v>
      </c>
      <c r="AM14" s="833">
        <v>0</v>
      </c>
      <c r="AN14" s="833">
        <v>0</v>
      </c>
    </row>
    <row r="15" spans="1:40" ht="20.100000000000001" customHeight="1">
      <c r="O15" s="838">
        <v>7</v>
      </c>
      <c r="P15" s="1002" t="s">
        <v>2019</v>
      </c>
      <c r="Q15" s="831">
        <v>1</v>
      </c>
      <c r="R15" s="832">
        <v>17</v>
      </c>
      <c r="S15" s="833">
        <v>1</v>
      </c>
      <c r="T15" s="832">
        <v>16</v>
      </c>
      <c r="U15" s="833">
        <v>0.94117647058823528</v>
      </c>
      <c r="V15" s="884">
        <v>135.83000000000001</v>
      </c>
      <c r="W15" s="884">
        <v>8</v>
      </c>
      <c r="X15" s="884" t="s">
        <v>1967</v>
      </c>
      <c r="Y15" s="832">
        <v>0</v>
      </c>
      <c r="Z15" s="832">
        <v>0</v>
      </c>
      <c r="AA15" s="832">
        <v>0</v>
      </c>
      <c r="AB15" s="832">
        <v>0</v>
      </c>
      <c r="AC15" s="832">
        <v>0</v>
      </c>
      <c r="AD15" s="832">
        <v>0</v>
      </c>
      <c r="AE15" s="832">
        <v>0</v>
      </c>
      <c r="AF15" s="832">
        <v>1</v>
      </c>
      <c r="AG15" s="832">
        <v>0</v>
      </c>
      <c r="AH15" s="832">
        <v>0</v>
      </c>
      <c r="AI15" s="832">
        <v>2</v>
      </c>
      <c r="AJ15" s="832">
        <v>0</v>
      </c>
      <c r="AK15" s="832">
        <v>0</v>
      </c>
      <c r="AL15" s="832">
        <v>0</v>
      </c>
      <c r="AM15" s="832">
        <v>0</v>
      </c>
      <c r="AN15" s="832">
        <v>0</v>
      </c>
    </row>
    <row r="16" spans="1:40" ht="20.100000000000001" customHeight="1">
      <c r="O16" s="838" t="s">
        <v>299</v>
      </c>
      <c r="P16" s="1002" t="s">
        <v>299</v>
      </c>
      <c r="Q16" s="831" t="s">
        <v>299</v>
      </c>
      <c r="R16" s="832" t="s">
        <v>299</v>
      </c>
      <c r="S16" s="833"/>
      <c r="T16" s="832"/>
      <c r="U16" s="833"/>
      <c r="V16" s="884" t="s">
        <v>299</v>
      </c>
      <c r="W16" s="884" t="s">
        <v>299</v>
      </c>
      <c r="X16" s="884" t="s">
        <v>299</v>
      </c>
      <c r="Y16" s="833">
        <v>0</v>
      </c>
      <c r="Z16" s="833">
        <v>0</v>
      </c>
      <c r="AA16" s="833">
        <v>0</v>
      </c>
      <c r="AB16" s="833">
        <v>0</v>
      </c>
      <c r="AC16" s="833">
        <v>0</v>
      </c>
      <c r="AD16" s="833">
        <v>0</v>
      </c>
      <c r="AE16" s="833">
        <v>0</v>
      </c>
      <c r="AF16" s="833">
        <v>5.8823529411764705E-2</v>
      </c>
      <c r="AG16" s="833">
        <v>0</v>
      </c>
      <c r="AH16" s="833">
        <v>0</v>
      </c>
      <c r="AI16" s="833">
        <v>0.11764705882352941</v>
      </c>
      <c r="AJ16" s="833">
        <v>0</v>
      </c>
      <c r="AK16" s="833">
        <v>0</v>
      </c>
      <c r="AL16" s="833">
        <v>0</v>
      </c>
      <c r="AM16" s="833">
        <v>0</v>
      </c>
      <c r="AN16" s="833">
        <v>0</v>
      </c>
    </row>
    <row r="17" spans="1:40" ht="20.100000000000001" customHeight="1">
      <c r="O17" s="838">
        <v>8</v>
      </c>
      <c r="P17" s="1002" t="s">
        <v>2020</v>
      </c>
      <c r="Q17" s="831">
        <v>5</v>
      </c>
      <c r="R17" s="832">
        <v>85</v>
      </c>
      <c r="S17" s="833">
        <v>1</v>
      </c>
      <c r="T17" s="832">
        <v>85</v>
      </c>
      <c r="U17" s="833">
        <v>1</v>
      </c>
      <c r="V17" s="884">
        <v>679.95</v>
      </c>
      <c r="W17" s="884">
        <v>8</v>
      </c>
      <c r="X17" s="884" t="s">
        <v>2145</v>
      </c>
      <c r="Y17" s="832">
        <v>0</v>
      </c>
      <c r="Z17" s="832">
        <v>0</v>
      </c>
      <c r="AA17" s="832">
        <v>0</v>
      </c>
      <c r="AB17" s="832">
        <v>0</v>
      </c>
      <c r="AC17" s="832">
        <v>0</v>
      </c>
      <c r="AD17" s="832">
        <v>0</v>
      </c>
      <c r="AE17" s="832">
        <v>0</v>
      </c>
      <c r="AF17" s="832">
        <v>0</v>
      </c>
      <c r="AG17" s="832">
        <v>0</v>
      </c>
      <c r="AH17" s="832">
        <v>0</v>
      </c>
      <c r="AI17" s="832">
        <v>1</v>
      </c>
      <c r="AJ17" s="832">
        <v>0</v>
      </c>
      <c r="AK17" s="832">
        <v>0</v>
      </c>
      <c r="AL17" s="832">
        <v>0</v>
      </c>
      <c r="AM17" s="832">
        <v>0</v>
      </c>
      <c r="AN17" s="832">
        <v>0</v>
      </c>
    </row>
    <row r="18" spans="1:40" ht="20.100000000000001" customHeight="1">
      <c r="O18" s="838" t="s">
        <v>299</v>
      </c>
      <c r="P18" s="1002" t="s">
        <v>299</v>
      </c>
      <c r="Q18" s="831" t="s">
        <v>299</v>
      </c>
      <c r="R18" s="832" t="s">
        <v>299</v>
      </c>
      <c r="S18" s="833"/>
      <c r="T18" s="832"/>
      <c r="U18" s="833"/>
      <c r="V18" s="884" t="s">
        <v>299</v>
      </c>
      <c r="W18" s="884" t="s">
        <v>299</v>
      </c>
      <c r="X18" s="884" t="s">
        <v>299</v>
      </c>
      <c r="Y18" s="833">
        <v>0</v>
      </c>
      <c r="Z18" s="833">
        <v>0</v>
      </c>
      <c r="AA18" s="833">
        <v>0</v>
      </c>
      <c r="AB18" s="833">
        <v>0</v>
      </c>
      <c r="AC18" s="833">
        <v>0</v>
      </c>
      <c r="AD18" s="833">
        <v>0</v>
      </c>
      <c r="AE18" s="833">
        <v>0</v>
      </c>
      <c r="AF18" s="833">
        <v>0</v>
      </c>
      <c r="AG18" s="833">
        <v>0</v>
      </c>
      <c r="AH18" s="833">
        <v>0</v>
      </c>
      <c r="AI18" s="833">
        <v>1.1764705882352941E-2</v>
      </c>
      <c r="AJ18" s="833">
        <v>0</v>
      </c>
      <c r="AK18" s="833">
        <v>0</v>
      </c>
      <c r="AL18" s="833">
        <v>0</v>
      </c>
      <c r="AM18" s="833">
        <v>0</v>
      </c>
      <c r="AN18" s="833">
        <v>0</v>
      </c>
    </row>
    <row r="19" spans="1:40" ht="20.100000000000001" customHeight="1">
      <c r="O19" s="838">
        <v>9</v>
      </c>
      <c r="P19" s="1002" t="s">
        <v>1090</v>
      </c>
      <c r="Q19" s="831">
        <v>1</v>
      </c>
      <c r="R19" s="832">
        <v>17</v>
      </c>
      <c r="S19" s="833">
        <v>1</v>
      </c>
      <c r="T19" s="832">
        <v>13</v>
      </c>
      <c r="U19" s="833">
        <v>0.76470588235294112</v>
      </c>
      <c r="V19" s="884">
        <v>133.03</v>
      </c>
      <c r="W19" s="884">
        <v>7.8</v>
      </c>
      <c r="X19" s="884" t="s">
        <v>2146</v>
      </c>
      <c r="Y19" s="832">
        <v>0</v>
      </c>
      <c r="Z19" s="832">
        <v>0</v>
      </c>
      <c r="AA19" s="832">
        <v>0</v>
      </c>
      <c r="AB19" s="832">
        <v>0</v>
      </c>
      <c r="AC19" s="832">
        <v>0</v>
      </c>
      <c r="AD19" s="832">
        <v>0</v>
      </c>
      <c r="AE19" s="832">
        <v>0</v>
      </c>
      <c r="AF19" s="832">
        <v>4</v>
      </c>
      <c r="AG19" s="832">
        <v>0</v>
      </c>
      <c r="AH19" s="832">
        <v>0</v>
      </c>
      <c r="AI19" s="832">
        <v>4</v>
      </c>
      <c r="AJ19" s="832">
        <v>0</v>
      </c>
      <c r="AK19" s="832">
        <v>1</v>
      </c>
      <c r="AL19" s="832">
        <v>0</v>
      </c>
      <c r="AM19" s="832">
        <v>0</v>
      </c>
      <c r="AN19" s="832">
        <v>0</v>
      </c>
    </row>
    <row r="20" spans="1:40" ht="20.100000000000001" customHeight="1">
      <c r="O20" s="838" t="s">
        <v>299</v>
      </c>
      <c r="P20" s="1002" t="s">
        <v>299</v>
      </c>
      <c r="Q20" s="831" t="s">
        <v>299</v>
      </c>
      <c r="R20" s="832" t="s">
        <v>299</v>
      </c>
      <c r="S20" s="833"/>
      <c r="T20" s="832"/>
      <c r="U20" s="833"/>
      <c r="V20" s="884" t="s">
        <v>299</v>
      </c>
      <c r="W20" s="884" t="s">
        <v>299</v>
      </c>
      <c r="X20" s="884" t="s">
        <v>299</v>
      </c>
      <c r="Y20" s="833">
        <v>0</v>
      </c>
      <c r="Z20" s="833">
        <v>0</v>
      </c>
      <c r="AA20" s="833">
        <v>0</v>
      </c>
      <c r="AB20" s="833">
        <v>0</v>
      </c>
      <c r="AC20" s="833">
        <v>0</v>
      </c>
      <c r="AD20" s="833">
        <v>0</v>
      </c>
      <c r="AE20" s="833">
        <v>0</v>
      </c>
      <c r="AF20" s="833">
        <v>0.23529411764705882</v>
      </c>
      <c r="AG20" s="833">
        <v>0</v>
      </c>
      <c r="AH20" s="833">
        <v>0</v>
      </c>
      <c r="AI20" s="833">
        <v>0.23529411764705882</v>
      </c>
      <c r="AJ20" s="833">
        <v>0</v>
      </c>
      <c r="AK20" s="833">
        <v>5.8823529411764705E-2</v>
      </c>
      <c r="AL20" s="833">
        <v>0</v>
      </c>
      <c r="AM20" s="833">
        <v>0</v>
      </c>
      <c r="AN20" s="833">
        <v>0</v>
      </c>
    </row>
    <row r="21" spans="1:40" ht="20.100000000000001" customHeight="1">
      <c r="O21" s="838">
        <v>10</v>
      </c>
      <c r="P21" s="1002" t="s">
        <v>1091</v>
      </c>
      <c r="Q21" s="831">
        <v>3</v>
      </c>
      <c r="R21" s="832">
        <v>51</v>
      </c>
      <c r="S21" s="833">
        <v>1</v>
      </c>
      <c r="T21" s="832">
        <v>48</v>
      </c>
      <c r="U21" s="833">
        <v>0.94117647058823528</v>
      </c>
      <c r="V21" s="884">
        <v>406.47</v>
      </c>
      <c r="W21" s="884">
        <v>8</v>
      </c>
      <c r="X21" s="884" t="s">
        <v>1968</v>
      </c>
      <c r="Y21" s="832">
        <v>0</v>
      </c>
      <c r="Z21" s="832">
        <v>0</v>
      </c>
      <c r="AA21" s="832">
        <v>0</v>
      </c>
      <c r="AB21" s="832">
        <v>0</v>
      </c>
      <c r="AC21" s="832">
        <v>0</v>
      </c>
      <c r="AD21" s="832">
        <v>0</v>
      </c>
      <c r="AE21" s="832">
        <v>0</v>
      </c>
      <c r="AF21" s="832">
        <v>3</v>
      </c>
      <c r="AG21" s="832">
        <v>0</v>
      </c>
      <c r="AH21" s="832">
        <v>0</v>
      </c>
      <c r="AI21" s="832">
        <v>1</v>
      </c>
      <c r="AJ21" s="832">
        <v>1</v>
      </c>
      <c r="AK21" s="832">
        <v>0</v>
      </c>
      <c r="AL21" s="832">
        <v>0</v>
      </c>
      <c r="AM21" s="832">
        <v>0</v>
      </c>
      <c r="AN21" s="832">
        <v>0</v>
      </c>
    </row>
    <row r="22" spans="1:40" ht="20.100000000000001" customHeight="1">
      <c r="O22" s="838" t="s">
        <v>299</v>
      </c>
      <c r="P22" s="1002" t="s">
        <v>299</v>
      </c>
      <c r="Q22" s="831" t="s">
        <v>299</v>
      </c>
      <c r="R22" s="832" t="s">
        <v>299</v>
      </c>
      <c r="S22" s="833"/>
      <c r="T22" s="832"/>
      <c r="U22" s="833"/>
      <c r="V22" s="884" t="s">
        <v>299</v>
      </c>
      <c r="W22" s="884" t="s">
        <v>299</v>
      </c>
      <c r="X22" s="884" t="s">
        <v>299</v>
      </c>
      <c r="Y22" s="833">
        <v>0</v>
      </c>
      <c r="Z22" s="833">
        <v>0</v>
      </c>
      <c r="AA22" s="833">
        <v>0</v>
      </c>
      <c r="AB22" s="833">
        <v>0</v>
      </c>
      <c r="AC22" s="833">
        <v>0</v>
      </c>
      <c r="AD22" s="833">
        <v>0</v>
      </c>
      <c r="AE22" s="833">
        <v>0</v>
      </c>
      <c r="AF22" s="833">
        <v>5.8823529411764705E-2</v>
      </c>
      <c r="AG22" s="833">
        <v>0</v>
      </c>
      <c r="AH22" s="833">
        <v>0</v>
      </c>
      <c r="AI22" s="833">
        <v>1.9607843137254902E-2</v>
      </c>
      <c r="AJ22" s="833">
        <v>1.9607843137254902E-2</v>
      </c>
      <c r="AK22" s="833">
        <v>0</v>
      </c>
      <c r="AL22" s="833">
        <v>0</v>
      </c>
      <c r="AM22" s="833">
        <v>0</v>
      </c>
      <c r="AN22" s="833">
        <v>0</v>
      </c>
    </row>
    <row r="23" spans="1:40" ht="20.100000000000001" customHeight="1">
      <c r="O23" s="838">
        <v>11</v>
      </c>
      <c r="P23" s="1002" t="s">
        <v>1092</v>
      </c>
      <c r="Q23" s="831">
        <v>4</v>
      </c>
      <c r="R23" s="832">
        <v>68</v>
      </c>
      <c r="S23" s="833">
        <v>1</v>
      </c>
      <c r="T23" s="832">
        <v>67</v>
      </c>
      <c r="U23" s="833">
        <v>0.98529411764705888</v>
      </c>
      <c r="V23" s="884">
        <v>543.78</v>
      </c>
      <c r="W23" s="884">
        <v>8</v>
      </c>
      <c r="X23" s="884" t="s">
        <v>1404</v>
      </c>
      <c r="Y23" s="832">
        <v>0</v>
      </c>
      <c r="Z23" s="832">
        <v>0</v>
      </c>
      <c r="AA23" s="832">
        <v>0</v>
      </c>
      <c r="AB23" s="832">
        <v>0</v>
      </c>
      <c r="AC23" s="832">
        <v>0</v>
      </c>
      <c r="AD23" s="832">
        <v>0</v>
      </c>
      <c r="AE23" s="832">
        <v>0</v>
      </c>
      <c r="AF23" s="832">
        <v>1</v>
      </c>
      <c r="AG23" s="832">
        <v>0</v>
      </c>
      <c r="AH23" s="832">
        <v>0</v>
      </c>
      <c r="AI23" s="832">
        <v>0</v>
      </c>
      <c r="AJ23" s="832">
        <v>1</v>
      </c>
      <c r="AK23" s="832">
        <v>0</v>
      </c>
      <c r="AL23" s="832">
        <v>0</v>
      </c>
      <c r="AM23" s="832">
        <v>0</v>
      </c>
      <c r="AN23" s="832">
        <v>0</v>
      </c>
    </row>
    <row r="24" spans="1:40" ht="20.100000000000001" customHeight="1">
      <c r="A24" s="2" t="s">
        <v>1207</v>
      </c>
      <c r="O24" s="838" t="s">
        <v>299</v>
      </c>
      <c r="P24" s="1002" t="s">
        <v>299</v>
      </c>
      <c r="Q24" s="831" t="s">
        <v>299</v>
      </c>
      <c r="R24" s="832" t="s">
        <v>299</v>
      </c>
      <c r="S24" s="833"/>
      <c r="T24" s="832"/>
      <c r="U24" s="833"/>
      <c r="V24" s="884" t="s">
        <v>299</v>
      </c>
      <c r="W24" s="884" t="s">
        <v>299</v>
      </c>
      <c r="X24" s="884" t="s">
        <v>299</v>
      </c>
      <c r="Y24" s="833">
        <v>0</v>
      </c>
      <c r="Z24" s="833">
        <v>0</v>
      </c>
      <c r="AA24" s="833">
        <v>0</v>
      </c>
      <c r="AB24" s="833">
        <v>0</v>
      </c>
      <c r="AC24" s="833">
        <v>0</v>
      </c>
      <c r="AD24" s="833">
        <v>0</v>
      </c>
      <c r="AE24" s="833">
        <v>0</v>
      </c>
      <c r="AF24" s="833">
        <v>1.4705882352941176E-2</v>
      </c>
      <c r="AG24" s="833">
        <v>0</v>
      </c>
      <c r="AH24" s="833">
        <v>0</v>
      </c>
      <c r="AI24" s="833">
        <v>0</v>
      </c>
      <c r="AJ24" s="833">
        <v>1.4705882352941176E-2</v>
      </c>
      <c r="AK24" s="833">
        <v>0</v>
      </c>
      <c r="AL24" s="833">
        <v>0</v>
      </c>
      <c r="AM24" s="833">
        <v>0</v>
      </c>
      <c r="AN24" s="833">
        <v>0</v>
      </c>
    </row>
    <row r="25" spans="1:40" ht="25.5">
      <c r="A25" s="152" t="s">
        <v>95</v>
      </c>
      <c r="B25" s="152" t="s">
        <v>83</v>
      </c>
      <c r="C25" s="152" t="s">
        <v>84</v>
      </c>
      <c r="D25" s="165" t="s">
        <v>85</v>
      </c>
      <c r="E25" s="152" t="s">
        <v>86</v>
      </c>
      <c r="F25" s="152" t="s">
        <v>87</v>
      </c>
      <c r="G25" s="152" t="s">
        <v>88</v>
      </c>
      <c r="H25" s="152" t="s">
        <v>89</v>
      </c>
      <c r="I25" s="152" t="s">
        <v>90</v>
      </c>
      <c r="J25" s="152" t="s">
        <v>91</v>
      </c>
      <c r="K25" s="152" t="s">
        <v>92</v>
      </c>
      <c r="L25" s="152" t="s">
        <v>93</v>
      </c>
      <c r="M25" s="152" t="s">
        <v>94</v>
      </c>
      <c r="O25" s="838">
        <v>12</v>
      </c>
      <c r="P25" s="1002" t="s">
        <v>1093</v>
      </c>
      <c r="Q25" s="831">
        <v>1</v>
      </c>
      <c r="R25" s="832">
        <v>17</v>
      </c>
      <c r="S25" s="833">
        <v>1</v>
      </c>
      <c r="T25" s="832">
        <v>17</v>
      </c>
      <c r="U25" s="833">
        <v>1</v>
      </c>
      <c r="V25" s="884">
        <v>136</v>
      </c>
      <c r="W25" s="884">
        <v>8</v>
      </c>
      <c r="X25" s="884" t="s">
        <v>1403</v>
      </c>
      <c r="Y25" s="832">
        <v>0</v>
      </c>
      <c r="Z25" s="832">
        <v>0</v>
      </c>
      <c r="AA25" s="832">
        <v>0</v>
      </c>
      <c r="AB25" s="832">
        <v>0</v>
      </c>
      <c r="AC25" s="832">
        <v>0</v>
      </c>
      <c r="AD25" s="832">
        <v>0</v>
      </c>
      <c r="AE25" s="832">
        <v>0</v>
      </c>
      <c r="AF25" s="832">
        <v>0</v>
      </c>
      <c r="AG25" s="832">
        <v>0</v>
      </c>
      <c r="AH25" s="832">
        <v>0</v>
      </c>
      <c r="AI25" s="832">
        <v>1</v>
      </c>
      <c r="AJ25" s="832">
        <v>0</v>
      </c>
      <c r="AK25" s="832">
        <v>0</v>
      </c>
      <c r="AL25" s="832">
        <v>0</v>
      </c>
      <c r="AM25" s="832">
        <v>0</v>
      </c>
      <c r="AN25" s="832">
        <v>0</v>
      </c>
    </row>
    <row r="26" spans="1:40" ht="20.100000000000001" customHeight="1">
      <c r="A26" s="153" t="s">
        <v>96</v>
      </c>
      <c r="B26" s="229">
        <v>0</v>
      </c>
      <c r="C26" s="525">
        <v>1E-4</v>
      </c>
      <c r="D26" s="682">
        <v>0</v>
      </c>
      <c r="E26" s="743">
        <v>0</v>
      </c>
      <c r="F26" s="828">
        <v>0</v>
      </c>
      <c r="G26" s="289"/>
      <c r="H26" s="166"/>
      <c r="I26" s="327"/>
      <c r="J26" s="327"/>
      <c r="K26" s="327"/>
      <c r="L26" s="229"/>
      <c r="M26" s="389"/>
      <c r="O26" s="838" t="s">
        <v>299</v>
      </c>
      <c r="P26" s="1002" t="s">
        <v>299</v>
      </c>
      <c r="Q26" s="831" t="s">
        <v>299</v>
      </c>
      <c r="R26" s="832" t="s">
        <v>299</v>
      </c>
      <c r="S26" s="833"/>
      <c r="T26" s="832"/>
      <c r="U26" s="833"/>
      <c r="V26" s="884" t="s">
        <v>299</v>
      </c>
      <c r="W26" s="884" t="s">
        <v>299</v>
      </c>
      <c r="X26" s="884" t="s">
        <v>299</v>
      </c>
      <c r="Y26" s="833">
        <v>0</v>
      </c>
      <c r="Z26" s="833">
        <v>0</v>
      </c>
      <c r="AA26" s="833">
        <v>0</v>
      </c>
      <c r="AB26" s="833">
        <v>0</v>
      </c>
      <c r="AC26" s="833">
        <v>0</v>
      </c>
      <c r="AD26" s="833">
        <v>0</v>
      </c>
      <c r="AE26" s="833">
        <v>0</v>
      </c>
      <c r="AF26" s="833">
        <v>0</v>
      </c>
      <c r="AG26" s="833">
        <v>0</v>
      </c>
      <c r="AH26" s="833">
        <v>0</v>
      </c>
      <c r="AI26" s="833">
        <v>5.8823529411764705E-2</v>
      </c>
      <c r="AJ26" s="833">
        <v>0</v>
      </c>
      <c r="AK26" s="833">
        <v>0</v>
      </c>
      <c r="AL26" s="833">
        <v>0</v>
      </c>
      <c r="AM26" s="833">
        <v>0</v>
      </c>
      <c r="AN26" s="833">
        <v>0</v>
      </c>
    </row>
    <row r="27" spans="1:40" ht="20.100000000000001" customHeight="1">
      <c r="A27" s="153" t="s">
        <v>97</v>
      </c>
      <c r="B27" s="229">
        <v>1.1999999999999999E-3</v>
      </c>
      <c r="C27" s="525">
        <v>3.2000000000000002E-3</v>
      </c>
      <c r="D27" s="682">
        <v>2.5000000000000001E-3</v>
      </c>
      <c r="E27" s="743">
        <v>1.9E-3</v>
      </c>
      <c r="F27" s="828">
        <v>2.3E-3</v>
      </c>
      <c r="G27" s="289"/>
      <c r="H27" s="166"/>
      <c r="I27" s="327"/>
      <c r="J27" s="327"/>
      <c r="K27" s="327"/>
      <c r="L27" s="229"/>
      <c r="M27" s="389"/>
      <c r="O27" s="838">
        <v>13</v>
      </c>
      <c r="P27" s="1002" t="s">
        <v>1094</v>
      </c>
      <c r="Q27" s="831">
        <v>3</v>
      </c>
      <c r="R27" s="832">
        <v>51</v>
      </c>
      <c r="S27" s="833">
        <v>0.98039215686274506</v>
      </c>
      <c r="T27" s="832">
        <v>49</v>
      </c>
      <c r="U27" s="833">
        <v>0.96078431372549022</v>
      </c>
      <c r="V27" s="884">
        <v>400</v>
      </c>
      <c r="W27" s="884">
        <v>7.8</v>
      </c>
      <c r="X27" s="884" t="s">
        <v>2147</v>
      </c>
      <c r="Y27" s="832">
        <v>0</v>
      </c>
      <c r="Z27" s="832">
        <v>0</v>
      </c>
      <c r="AA27" s="832">
        <v>1</v>
      </c>
      <c r="AB27" s="832">
        <v>0</v>
      </c>
      <c r="AC27" s="832">
        <v>0</v>
      </c>
      <c r="AD27" s="832">
        <v>0</v>
      </c>
      <c r="AE27" s="832">
        <v>0</v>
      </c>
      <c r="AF27" s="832">
        <v>1</v>
      </c>
      <c r="AG27" s="832">
        <v>0</v>
      </c>
      <c r="AH27" s="832">
        <v>0</v>
      </c>
      <c r="AI27" s="832">
        <v>0</v>
      </c>
      <c r="AJ27" s="832">
        <v>0</v>
      </c>
      <c r="AK27" s="832">
        <v>0</v>
      </c>
      <c r="AL27" s="832">
        <v>1</v>
      </c>
      <c r="AM27" s="832">
        <v>0</v>
      </c>
      <c r="AN27" s="832">
        <v>0</v>
      </c>
    </row>
    <row r="28" spans="1:40" ht="20.100000000000001" customHeight="1">
      <c r="A28" s="153" t="s">
        <v>98</v>
      </c>
      <c r="B28" s="229">
        <v>1.7299999999999999E-2</v>
      </c>
      <c r="C28" s="525">
        <v>2.7300000000000001E-2</v>
      </c>
      <c r="D28" s="682">
        <v>2.6800000000000001E-2</v>
      </c>
      <c r="E28" s="743">
        <v>2.2599999999999999E-2</v>
      </c>
      <c r="F28" s="828">
        <v>2.3199999999999998E-2</v>
      </c>
      <c r="G28" s="289"/>
      <c r="H28" s="166"/>
      <c r="I28" s="327"/>
      <c r="J28" s="327"/>
      <c r="K28" s="327"/>
      <c r="L28" s="229"/>
      <c r="M28" s="389"/>
      <c r="O28" s="838" t="s">
        <v>299</v>
      </c>
      <c r="P28" s="1002" t="s">
        <v>299</v>
      </c>
      <c r="Q28" s="831" t="s">
        <v>299</v>
      </c>
      <c r="R28" s="832" t="s">
        <v>299</v>
      </c>
      <c r="S28" s="833"/>
      <c r="T28" s="832"/>
      <c r="U28" s="833"/>
      <c r="V28" s="884" t="s">
        <v>299</v>
      </c>
      <c r="W28" s="884" t="s">
        <v>299</v>
      </c>
      <c r="X28" s="884" t="s">
        <v>299</v>
      </c>
      <c r="Y28" s="833">
        <v>0</v>
      </c>
      <c r="Z28" s="833">
        <v>0</v>
      </c>
      <c r="AA28" s="833">
        <v>1.9607843137254902E-2</v>
      </c>
      <c r="AB28" s="833">
        <v>0</v>
      </c>
      <c r="AC28" s="833">
        <v>0</v>
      </c>
      <c r="AD28" s="833">
        <v>0</v>
      </c>
      <c r="AE28" s="833">
        <v>0</v>
      </c>
      <c r="AF28" s="833">
        <v>1.9607843137254902E-2</v>
      </c>
      <c r="AG28" s="833">
        <v>0</v>
      </c>
      <c r="AH28" s="833">
        <v>0</v>
      </c>
      <c r="AI28" s="833">
        <v>0</v>
      </c>
      <c r="AJ28" s="833">
        <v>0</v>
      </c>
      <c r="AK28" s="833">
        <v>0</v>
      </c>
      <c r="AL28" s="833">
        <v>1.9607843137254902E-2</v>
      </c>
      <c r="AM28" s="833">
        <v>0</v>
      </c>
      <c r="AN28" s="833">
        <v>0</v>
      </c>
    </row>
    <row r="29" spans="1:40" ht="20.100000000000001" customHeight="1">
      <c r="A29" s="153" t="s">
        <v>99</v>
      </c>
      <c r="B29" s="229">
        <v>2.2700000000000001E-2</v>
      </c>
      <c r="C29" s="525">
        <v>3.2199999999999999E-2</v>
      </c>
      <c r="D29" s="682">
        <v>2.9499999999999998E-2</v>
      </c>
      <c r="E29" s="743">
        <v>2.86E-2</v>
      </c>
      <c r="F29" s="828">
        <v>3.6900000000000002E-2</v>
      </c>
      <c r="G29" s="289"/>
      <c r="H29" s="166"/>
      <c r="I29" s="327"/>
      <c r="J29" s="327"/>
      <c r="K29" s="327"/>
      <c r="L29" s="229"/>
      <c r="M29" s="389"/>
      <c r="O29" s="838">
        <v>14</v>
      </c>
      <c r="P29" s="1002" t="s">
        <v>2021</v>
      </c>
      <c r="Q29" s="831">
        <v>1</v>
      </c>
      <c r="R29" s="832">
        <v>17</v>
      </c>
      <c r="S29" s="833">
        <v>1</v>
      </c>
      <c r="T29" s="832">
        <v>17</v>
      </c>
      <c r="U29" s="833">
        <v>1</v>
      </c>
      <c r="V29" s="884">
        <v>136</v>
      </c>
      <c r="W29" s="884">
        <v>8</v>
      </c>
      <c r="X29" s="884" t="s">
        <v>1403</v>
      </c>
      <c r="Y29" s="832">
        <v>0</v>
      </c>
      <c r="Z29" s="832">
        <v>0</v>
      </c>
      <c r="AA29" s="832">
        <v>0</v>
      </c>
      <c r="AB29" s="832">
        <v>0</v>
      </c>
      <c r="AC29" s="832">
        <v>0</v>
      </c>
      <c r="AD29" s="832">
        <v>0</v>
      </c>
      <c r="AE29" s="832">
        <v>0</v>
      </c>
      <c r="AF29" s="832">
        <v>0</v>
      </c>
      <c r="AG29" s="832">
        <v>0</v>
      </c>
      <c r="AH29" s="832">
        <v>0</v>
      </c>
      <c r="AI29" s="832">
        <v>0</v>
      </c>
      <c r="AJ29" s="832">
        <v>0</v>
      </c>
      <c r="AK29" s="832">
        <v>0</v>
      </c>
      <c r="AL29" s="832">
        <v>0</v>
      </c>
      <c r="AM29" s="832">
        <v>0</v>
      </c>
      <c r="AN29" s="832">
        <v>0</v>
      </c>
    </row>
    <row r="30" spans="1:40" ht="20.100000000000001" customHeight="1">
      <c r="A30" s="153" t="s">
        <v>82</v>
      </c>
      <c r="B30" s="474">
        <f>SUM(B26:B29)</f>
        <v>4.1200000000000001E-2</v>
      </c>
      <c r="C30" s="526">
        <v>6.2799999999999995E-2</v>
      </c>
      <c r="D30" s="683">
        <f>SUM(D26:D29)</f>
        <v>5.8799999999999998E-2</v>
      </c>
      <c r="E30" s="744">
        <f>SUM(E26:E29)</f>
        <v>5.3099999999999994E-2</v>
      </c>
      <c r="F30" s="829">
        <f>SUM(F26:F29)</f>
        <v>6.2399999999999997E-2</v>
      </c>
      <c r="G30" s="289"/>
      <c r="H30" s="166"/>
      <c r="I30" s="327"/>
      <c r="J30" s="327"/>
      <c r="K30" s="327"/>
      <c r="L30" s="229"/>
      <c r="M30" s="390"/>
      <c r="O30" s="838" t="s">
        <v>299</v>
      </c>
      <c r="P30" s="1002" t="s">
        <v>299</v>
      </c>
      <c r="Q30" s="831" t="s">
        <v>299</v>
      </c>
      <c r="R30" s="832" t="s">
        <v>299</v>
      </c>
      <c r="S30" s="833"/>
      <c r="T30" s="832"/>
      <c r="U30" s="833"/>
      <c r="V30" s="884" t="s">
        <v>299</v>
      </c>
      <c r="W30" s="884" t="s">
        <v>299</v>
      </c>
      <c r="X30" s="884" t="s">
        <v>299</v>
      </c>
      <c r="Y30" s="833">
        <v>0</v>
      </c>
      <c r="Z30" s="833">
        <v>0</v>
      </c>
      <c r="AA30" s="833">
        <v>0</v>
      </c>
      <c r="AB30" s="833">
        <v>0</v>
      </c>
      <c r="AC30" s="833">
        <v>0</v>
      </c>
      <c r="AD30" s="833">
        <v>0</v>
      </c>
      <c r="AE30" s="833">
        <v>0</v>
      </c>
      <c r="AF30" s="833">
        <v>0</v>
      </c>
      <c r="AG30" s="833">
        <v>0</v>
      </c>
      <c r="AH30" s="833">
        <v>0</v>
      </c>
      <c r="AI30" s="833">
        <v>0</v>
      </c>
      <c r="AJ30" s="833">
        <v>0</v>
      </c>
      <c r="AK30" s="833">
        <v>0</v>
      </c>
      <c r="AL30" s="833">
        <v>0</v>
      </c>
      <c r="AM30" s="833">
        <v>0</v>
      </c>
      <c r="AN30" s="833">
        <v>0</v>
      </c>
    </row>
    <row r="31" spans="1:40" ht="20.100000000000001" customHeight="1">
      <c r="D31" s="23"/>
      <c r="O31" s="838">
        <v>15</v>
      </c>
      <c r="P31" s="1002" t="s">
        <v>1095</v>
      </c>
      <c r="Q31" s="831">
        <v>5</v>
      </c>
      <c r="R31" s="832">
        <v>85</v>
      </c>
      <c r="S31" s="833">
        <v>1</v>
      </c>
      <c r="T31" s="832">
        <v>84</v>
      </c>
      <c r="U31" s="833">
        <v>0.9882352941176471</v>
      </c>
      <c r="V31" s="884">
        <v>674.19</v>
      </c>
      <c r="W31" s="884">
        <v>7.9</v>
      </c>
      <c r="X31" s="884" t="s">
        <v>2148</v>
      </c>
      <c r="Y31" s="832">
        <v>0</v>
      </c>
      <c r="Z31" s="832">
        <v>0</v>
      </c>
      <c r="AA31" s="832">
        <v>0</v>
      </c>
      <c r="AB31" s="832">
        <v>0</v>
      </c>
      <c r="AC31" s="832">
        <v>0</v>
      </c>
      <c r="AD31" s="832">
        <v>0</v>
      </c>
      <c r="AE31" s="832">
        <v>0</v>
      </c>
      <c r="AF31" s="832">
        <v>1</v>
      </c>
      <c r="AG31" s="832">
        <v>0</v>
      </c>
      <c r="AH31" s="832">
        <v>0</v>
      </c>
      <c r="AI31" s="832">
        <v>5</v>
      </c>
      <c r="AJ31" s="832">
        <v>2</v>
      </c>
      <c r="AK31" s="832">
        <v>2</v>
      </c>
      <c r="AL31" s="832">
        <v>0</v>
      </c>
      <c r="AM31" s="832">
        <v>0</v>
      </c>
      <c r="AN31" s="832">
        <v>0</v>
      </c>
    </row>
    <row r="32" spans="1:40" ht="20.100000000000001" customHeight="1">
      <c r="A32" s="155" t="s">
        <v>435</v>
      </c>
      <c r="C32" s="156"/>
      <c r="D32" s="167"/>
      <c r="E32" s="156"/>
      <c r="F32" s="156"/>
      <c r="G32" s="156"/>
      <c r="O32" s="838" t="s">
        <v>299</v>
      </c>
      <c r="P32" s="1002" t="s">
        <v>299</v>
      </c>
      <c r="Q32" s="831" t="s">
        <v>299</v>
      </c>
      <c r="R32" s="832"/>
      <c r="S32" s="833"/>
      <c r="T32" s="832"/>
      <c r="U32" s="833"/>
      <c r="V32" s="884" t="s">
        <v>299</v>
      </c>
      <c r="W32" s="884" t="s">
        <v>299</v>
      </c>
      <c r="X32" s="884" t="s">
        <v>299</v>
      </c>
      <c r="Y32" s="833">
        <v>0</v>
      </c>
      <c r="Z32" s="833">
        <v>0</v>
      </c>
      <c r="AA32" s="833">
        <v>0</v>
      </c>
      <c r="AB32" s="833">
        <v>0</v>
      </c>
      <c r="AC32" s="833">
        <v>0</v>
      </c>
      <c r="AD32" s="833">
        <v>0</v>
      </c>
      <c r="AE32" s="833">
        <v>0</v>
      </c>
      <c r="AF32" s="833">
        <v>1.1764705882352941E-2</v>
      </c>
      <c r="AG32" s="833">
        <v>0</v>
      </c>
      <c r="AH32" s="833">
        <v>0</v>
      </c>
      <c r="AI32" s="833">
        <v>5.8823529411764705E-2</v>
      </c>
      <c r="AJ32" s="833">
        <v>2.3529411764705882E-2</v>
      </c>
      <c r="AK32" s="833">
        <v>2.3529411764705882E-2</v>
      </c>
      <c r="AL32" s="833">
        <v>0</v>
      </c>
      <c r="AM32" s="833">
        <v>0</v>
      </c>
      <c r="AN32" s="833">
        <v>0</v>
      </c>
    </row>
    <row r="33" spans="1:40" ht="20.100000000000001" customHeight="1">
      <c r="A33" s="157" t="s">
        <v>581</v>
      </c>
      <c r="B33" s="158" t="s">
        <v>83</v>
      </c>
      <c r="C33" s="158" t="s">
        <v>84</v>
      </c>
      <c r="D33" s="165" t="s">
        <v>85</v>
      </c>
      <c r="E33" s="158" t="s">
        <v>86</v>
      </c>
      <c r="F33" s="158" t="s">
        <v>87</v>
      </c>
      <c r="G33" s="158" t="s">
        <v>88</v>
      </c>
      <c r="H33" s="158" t="s">
        <v>89</v>
      </c>
      <c r="I33" s="158" t="s">
        <v>90</v>
      </c>
      <c r="J33" s="158" t="s">
        <v>91</v>
      </c>
      <c r="K33" s="158" t="s">
        <v>92</v>
      </c>
      <c r="L33" s="158" t="s">
        <v>93</v>
      </c>
      <c r="M33" s="158" t="s">
        <v>94</v>
      </c>
      <c r="O33" s="838">
        <v>16</v>
      </c>
      <c r="P33" s="1002" t="s">
        <v>1096</v>
      </c>
      <c r="Q33" s="831">
        <v>7</v>
      </c>
      <c r="R33" s="832">
        <v>119</v>
      </c>
      <c r="S33" s="833">
        <v>0.97478991596638653</v>
      </c>
      <c r="T33" s="832">
        <v>114</v>
      </c>
      <c r="U33" s="833">
        <v>0.95798319327731096</v>
      </c>
      <c r="V33" s="884">
        <v>923.22</v>
      </c>
      <c r="W33" s="884">
        <v>7.8</v>
      </c>
      <c r="X33" s="884" t="s">
        <v>2149</v>
      </c>
      <c r="Y33" s="832">
        <v>0</v>
      </c>
      <c r="Z33" s="832">
        <v>0</v>
      </c>
      <c r="AA33" s="832">
        <v>3</v>
      </c>
      <c r="AB33" s="832">
        <v>0</v>
      </c>
      <c r="AC33" s="832">
        <v>0</v>
      </c>
      <c r="AD33" s="832">
        <v>0</v>
      </c>
      <c r="AE33" s="832">
        <v>0</v>
      </c>
      <c r="AF33" s="832">
        <v>2</v>
      </c>
      <c r="AG33" s="832">
        <v>0</v>
      </c>
      <c r="AH33" s="832">
        <v>0</v>
      </c>
      <c r="AI33" s="832">
        <v>1</v>
      </c>
      <c r="AJ33" s="832">
        <v>1</v>
      </c>
      <c r="AK33" s="832">
        <v>2</v>
      </c>
      <c r="AL33" s="832">
        <v>1</v>
      </c>
      <c r="AM33" s="832">
        <v>1</v>
      </c>
      <c r="AN33" s="832">
        <v>1</v>
      </c>
    </row>
    <row r="34" spans="1:40" ht="20.100000000000001" customHeight="1">
      <c r="A34" s="159" t="s">
        <v>333</v>
      </c>
      <c r="B34" s="230">
        <v>38</v>
      </c>
      <c r="C34" s="527">
        <v>61</v>
      </c>
      <c r="D34" s="684">
        <v>69</v>
      </c>
      <c r="E34" s="745">
        <v>31</v>
      </c>
      <c r="F34" s="830">
        <v>36</v>
      </c>
      <c r="G34" s="290"/>
      <c r="H34" s="132"/>
      <c r="I34" s="328"/>
      <c r="J34" s="328"/>
      <c r="K34" s="328"/>
      <c r="L34" s="230"/>
      <c r="M34" s="391"/>
      <c r="O34" s="838" t="s">
        <v>299</v>
      </c>
      <c r="P34" s="1002" t="s">
        <v>299</v>
      </c>
      <c r="Q34" s="831" t="s">
        <v>299</v>
      </c>
      <c r="R34" s="832"/>
      <c r="S34" s="833"/>
      <c r="T34" s="832"/>
      <c r="U34" s="833"/>
      <c r="V34" s="884" t="s">
        <v>299</v>
      </c>
      <c r="W34" s="884" t="s">
        <v>299</v>
      </c>
      <c r="X34" s="884" t="s">
        <v>299</v>
      </c>
      <c r="Y34" s="833">
        <v>0</v>
      </c>
      <c r="Z34" s="833">
        <v>0</v>
      </c>
      <c r="AA34" s="833">
        <v>2.5210084033613446E-2</v>
      </c>
      <c r="AB34" s="833">
        <v>0</v>
      </c>
      <c r="AC34" s="833">
        <v>0</v>
      </c>
      <c r="AD34" s="833">
        <v>0</v>
      </c>
      <c r="AE34" s="833">
        <v>0</v>
      </c>
      <c r="AF34" s="833">
        <v>1.680672268907563E-2</v>
      </c>
      <c r="AG34" s="833">
        <v>0</v>
      </c>
      <c r="AH34" s="833">
        <v>0</v>
      </c>
      <c r="AI34" s="833">
        <v>8.4033613445378148E-3</v>
      </c>
      <c r="AJ34" s="833">
        <v>8.4033613445378148E-3</v>
      </c>
      <c r="AK34" s="833">
        <v>1.680672268907563E-2</v>
      </c>
      <c r="AL34" s="833">
        <v>8.4033613445378148E-3</v>
      </c>
      <c r="AM34" s="833">
        <v>8.4033613445378148E-3</v>
      </c>
      <c r="AN34" s="833">
        <v>8.4033613445378148E-3</v>
      </c>
    </row>
    <row r="35" spans="1:40" ht="20.100000000000001" customHeight="1">
      <c r="A35" s="160" t="s">
        <v>231</v>
      </c>
      <c r="B35" s="230">
        <v>4</v>
      </c>
      <c r="C35" s="527">
        <v>5</v>
      </c>
      <c r="D35" s="684">
        <v>4</v>
      </c>
      <c r="E35" s="745">
        <v>3</v>
      </c>
      <c r="F35" s="830">
        <v>0</v>
      </c>
      <c r="G35" s="290"/>
      <c r="H35" s="132"/>
      <c r="I35" s="328"/>
      <c r="J35" s="328"/>
      <c r="K35" s="328"/>
      <c r="L35" s="230"/>
      <c r="M35" s="391"/>
      <c r="O35" s="845">
        <v>17</v>
      </c>
      <c r="P35" s="1002" t="s">
        <v>2022</v>
      </c>
      <c r="Q35" s="831">
        <v>1</v>
      </c>
      <c r="R35" s="832">
        <v>17</v>
      </c>
      <c r="S35" s="833">
        <v>1</v>
      </c>
      <c r="T35" s="832">
        <v>16</v>
      </c>
      <c r="U35" s="833">
        <v>0.94117647058823528</v>
      </c>
      <c r="V35" s="884">
        <v>134.77000000000001</v>
      </c>
      <c r="W35" s="884">
        <v>7.9</v>
      </c>
      <c r="X35" s="884" t="s">
        <v>2150</v>
      </c>
      <c r="Y35" s="832">
        <v>0</v>
      </c>
      <c r="Z35" s="832">
        <v>0</v>
      </c>
      <c r="AA35" s="832">
        <v>0</v>
      </c>
      <c r="AB35" s="832">
        <v>0</v>
      </c>
      <c r="AC35" s="832">
        <v>0</v>
      </c>
      <c r="AD35" s="832">
        <v>0</v>
      </c>
      <c r="AE35" s="832">
        <v>0</v>
      </c>
      <c r="AF35" s="832">
        <v>1</v>
      </c>
      <c r="AG35" s="832">
        <v>0</v>
      </c>
      <c r="AH35" s="832">
        <v>0</v>
      </c>
      <c r="AI35" s="832">
        <v>2</v>
      </c>
      <c r="AJ35" s="832">
        <v>0</v>
      </c>
      <c r="AK35" s="832">
        <v>0</v>
      </c>
      <c r="AL35" s="832">
        <v>0</v>
      </c>
      <c r="AM35" s="832">
        <v>0</v>
      </c>
      <c r="AN35" s="832">
        <v>0</v>
      </c>
    </row>
    <row r="36" spans="1:40" ht="20.100000000000001" customHeight="1">
      <c r="A36" s="159" t="s">
        <v>167</v>
      </c>
      <c r="B36" s="230">
        <v>4</v>
      </c>
      <c r="C36" s="527">
        <v>6</v>
      </c>
      <c r="D36" s="684">
        <v>3</v>
      </c>
      <c r="E36" s="745">
        <v>2</v>
      </c>
      <c r="F36" s="830">
        <v>5</v>
      </c>
      <c r="G36" s="290"/>
      <c r="H36" s="132"/>
      <c r="I36" s="328"/>
      <c r="J36" s="328"/>
      <c r="K36" s="328"/>
      <c r="L36" s="230"/>
      <c r="M36" s="391"/>
      <c r="O36" s="845"/>
      <c r="P36" s="1002" t="s">
        <v>299</v>
      </c>
      <c r="Q36" s="831" t="s">
        <v>299</v>
      </c>
      <c r="R36" s="832"/>
      <c r="S36" s="833"/>
      <c r="T36" s="832"/>
      <c r="U36" s="833"/>
      <c r="V36" s="884" t="s">
        <v>299</v>
      </c>
      <c r="W36" s="884" t="s">
        <v>299</v>
      </c>
      <c r="X36" s="884" t="s">
        <v>299</v>
      </c>
      <c r="Y36" s="833">
        <v>0</v>
      </c>
      <c r="Z36" s="833">
        <v>0</v>
      </c>
      <c r="AA36" s="833">
        <v>0</v>
      </c>
      <c r="AB36" s="833">
        <v>0</v>
      </c>
      <c r="AC36" s="833">
        <v>0</v>
      </c>
      <c r="AD36" s="833">
        <v>0</v>
      </c>
      <c r="AE36" s="833">
        <v>0</v>
      </c>
      <c r="AF36" s="833">
        <v>5.8823529411764705E-2</v>
      </c>
      <c r="AG36" s="833">
        <v>0</v>
      </c>
      <c r="AH36" s="833">
        <v>0</v>
      </c>
      <c r="AI36" s="833">
        <v>0.11764705882352941</v>
      </c>
      <c r="AJ36" s="833">
        <v>0</v>
      </c>
      <c r="AK36" s="833">
        <v>0</v>
      </c>
      <c r="AL36" s="833">
        <v>0</v>
      </c>
      <c r="AM36" s="833">
        <v>0</v>
      </c>
      <c r="AN36" s="833">
        <v>0</v>
      </c>
    </row>
    <row r="37" spans="1:40" ht="20.100000000000001" customHeight="1">
      <c r="A37" s="159" t="s">
        <v>582</v>
      </c>
      <c r="B37" s="230">
        <v>10</v>
      </c>
      <c r="C37" s="527">
        <v>22</v>
      </c>
      <c r="D37" s="684">
        <v>21</v>
      </c>
      <c r="E37" s="745">
        <v>21</v>
      </c>
      <c r="F37" s="830">
        <v>14</v>
      </c>
      <c r="G37" s="290"/>
      <c r="H37" s="132"/>
      <c r="I37" s="328"/>
      <c r="J37" s="361"/>
      <c r="K37" s="328"/>
      <c r="L37" s="230"/>
      <c r="M37" s="391"/>
      <c r="O37" s="845">
        <v>18</v>
      </c>
      <c r="P37" s="1002" t="s">
        <v>1097</v>
      </c>
      <c r="Q37" s="831">
        <v>5</v>
      </c>
      <c r="R37" s="832">
        <v>85</v>
      </c>
      <c r="S37" s="833">
        <v>1</v>
      </c>
      <c r="T37" s="832">
        <v>85</v>
      </c>
      <c r="U37" s="833">
        <v>1</v>
      </c>
      <c r="V37" s="884">
        <v>677.72</v>
      </c>
      <c r="W37" s="884">
        <v>8</v>
      </c>
      <c r="X37" s="884" t="s">
        <v>2151</v>
      </c>
      <c r="Y37" s="832">
        <v>0</v>
      </c>
      <c r="Z37" s="832">
        <v>0</v>
      </c>
      <c r="AA37" s="832">
        <v>0</v>
      </c>
      <c r="AB37" s="832">
        <v>0</v>
      </c>
      <c r="AC37" s="832">
        <v>0</v>
      </c>
      <c r="AD37" s="832">
        <v>0</v>
      </c>
      <c r="AE37" s="832">
        <v>0</v>
      </c>
      <c r="AF37" s="832">
        <v>0</v>
      </c>
      <c r="AG37" s="832">
        <v>0</v>
      </c>
      <c r="AH37" s="832">
        <v>0</v>
      </c>
      <c r="AI37" s="832">
        <v>0</v>
      </c>
      <c r="AJ37" s="832">
        <v>1</v>
      </c>
      <c r="AK37" s="832">
        <v>0</v>
      </c>
      <c r="AL37" s="832">
        <v>0</v>
      </c>
      <c r="AM37" s="832">
        <v>0</v>
      </c>
      <c r="AN37" s="832">
        <v>0</v>
      </c>
    </row>
    <row r="38" spans="1:40" ht="20.100000000000001" customHeight="1">
      <c r="A38" s="159" t="s">
        <v>332</v>
      </c>
      <c r="B38" s="230">
        <v>15</v>
      </c>
      <c r="C38" s="527">
        <v>25</v>
      </c>
      <c r="D38" s="684">
        <v>18</v>
      </c>
      <c r="E38" s="745">
        <v>21</v>
      </c>
      <c r="F38" s="830">
        <v>21</v>
      </c>
      <c r="G38" s="290"/>
      <c r="H38" s="132"/>
      <c r="I38" s="328"/>
      <c r="J38" s="361"/>
      <c r="K38" s="328"/>
      <c r="L38" s="230"/>
      <c r="M38" s="391"/>
      <c r="O38" s="838" t="s">
        <v>299</v>
      </c>
      <c r="P38" s="1002" t="s">
        <v>299</v>
      </c>
      <c r="Q38" s="831" t="s">
        <v>299</v>
      </c>
      <c r="R38" s="832"/>
      <c r="S38" s="833"/>
      <c r="T38" s="832"/>
      <c r="U38" s="833"/>
      <c r="V38" s="884" t="s">
        <v>299</v>
      </c>
      <c r="W38" s="884" t="s">
        <v>299</v>
      </c>
      <c r="X38" s="884" t="s">
        <v>299</v>
      </c>
      <c r="Y38" s="833">
        <v>0</v>
      </c>
      <c r="Z38" s="833">
        <v>0</v>
      </c>
      <c r="AA38" s="833">
        <v>0</v>
      </c>
      <c r="AB38" s="833">
        <v>0</v>
      </c>
      <c r="AC38" s="833">
        <v>0</v>
      </c>
      <c r="AD38" s="833">
        <v>0</v>
      </c>
      <c r="AE38" s="833">
        <v>0</v>
      </c>
      <c r="AF38" s="833">
        <v>0</v>
      </c>
      <c r="AG38" s="833">
        <v>0</v>
      </c>
      <c r="AH38" s="833">
        <v>0</v>
      </c>
      <c r="AI38" s="833">
        <v>0</v>
      </c>
      <c r="AJ38" s="833">
        <v>1.1764705882352941E-2</v>
      </c>
      <c r="AK38" s="833">
        <v>0</v>
      </c>
      <c r="AL38" s="833">
        <v>0</v>
      </c>
      <c r="AM38" s="833">
        <v>0</v>
      </c>
      <c r="AN38" s="833">
        <v>0</v>
      </c>
    </row>
    <row r="39" spans="1:40" ht="20.100000000000001" customHeight="1">
      <c r="A39" s="160" t="s">
        <v>166</v>
      </c>
      <c r="B39" s="230">
        <v>21</v>
      </c>
      <c r="C39" s="527">
        <v>24</v>
      </c>
      <c r="D39" s="684">
        <v>17</v>
      </c>
      <c r="E39" s="745">
        <v>18</v>
      </c>
      <c r="F39" s="830">
        <v>20</v>
      </c>
      <c r="G39" s="290"/>
      <c r="H39" s="132"/>
      <c r="I39" s="328"/>
      <c r="J39" s="362"/>
      <c r="K39" s="328"/>
      <c r="L39" s="230"/>
      <c r="M39" s="391"/>
      <c r="O39" s="838">
        <v>19</v>
      </c>
      <c r="P39" s="1002" t="s">
        <v>2023</v>
      </c>
      <c r="Q39" s="831">
        <v>3</v>
      </c>
      <c r="R39" s="832">
        <v>51</v>
      </c>
      <c r="S39" s="833">
        <v>0.82352941176470584</v>
      </c>
      <c r="T39" s="832">
        <v>41</v>
      </c>
      <c r="U39" s="833">
        <v>0.80392156862745101</v>
      </c>
      <c r="V39" s="884">
        <v>334.97</v>
      </c>
      <c r="W39" s="884">
        <v>6.6</v>
      </c>
      <c r="X39" s="884" t="s">
        <v>2152</v>
      </c>
      <c r="Y39" s="832">
        <v>0</v>
      </c>
      <c r="Z39" s="832">
        <v>0</v>
      </c>
      <c r="AA39" s="832">
        <v>9</v>
      </c>
      <c r="AB39" s="832">
        <v>0</v>
      </c>
      <c r="AC39" s="832">
        <v>0</v>
      </c>
      <c r="AD39" s="832">
        <v>0</v>
      </c>
      <c r="AE39" s="832">
        <v>0</v>
      </c>
      <c r="AF39" s="832">
        <v>1</v>
      </c>
      <c r="AG39" s="832">
        <v>0</v>
      </c>
      <c r="AH39" s="832">
        <v>0</v>
      </c>
      <c r="AI39" s="832">
        <v>0</v>
      </c>
      <c r="AJ39" s="832">
        <v>0</v>
      </c>
      <c r="AK39" s="832">
        <v>1</v>
      </c>
      <c r="AL39" s="832">
        <v>0</v>
      </c>
      <c r="AM39" s="832">
        <v>9</v>
      </c>
      <c r="AN39" s="832">
        <v>0</v>
      </c>
    </row>
    <row r="40" spans="1:40" ht="20.100000000000001" customHeight="1">
      <c r="A40" s="140" t="s">
        <v>77</v>
      </c>
      <c r="B40" s="230">
        <f t="shared" ref="B40" si="0">SUM(B34:B39)</f>
        <v>92</v>
      </c>
      <c r="C40" s="527">
        <v>143</v>
      </c>
      <c r="D40" s="684">
        <f t="shared" ref="D40:E40" si="1">SUM(D34:D39)</f>
        <v>132</v>
      </c>
      <c r="E40" s="745">
        <f t="shared" si="1"/>
        <v>96</v>
      </c>
      <c r="F40" s="830">
        <f t="shared" ref="F40" si="2">SUM(F34:F39)</f>
        <v>96</v>
      </c>
      <c r="G40" s="290"/>
      <c r="H40" s="132"/>
      <c r="I40" s="328"/>
      <c r="J40" s="328"/>
      <c r="K40" s="328"/>
      <c r="L40" s="230"/>
      <c r="M40" s="391"/>
      <c r="O40" s="838" t="s">
        <v>299</v>
      </c>
      <c r="P40" s="1002" t="s">
        <v>299</v>
      </c>
      <c r="Q40" s="831" t="s">
        <v>299</v>
      </c>
      <c r="R40" s="832"/>
      <c r="S40" s="833"/>
      <c r="T40" s="832"/>
      <c r="U40" s="833"/>
      <c r="V40" s="884" t="s">
        <v>299</v>
      </c>
      <c r="W40" s="884" t="s">
        <v>299</v>
      </c>
      <c r="X40" s="884" t="s">
        <v>299</v>
      </c>
      <c r="Y40" s="833">
        <v>0</v>
      </c>
      <c r="Z40" s="833">
        <v>0</v>
      </c>
      <c r="AA40" s="833">
        <v>0.17647058823529413</v>
      </c>
      <c r="AB40" s="833">
        <v>0</v>
      </c>
      <c r="AC40" s="833">
        <v>0</v>
      </c>
      <c r="AD40" s="833">
        <v>0</v>
      </c>
      <c r="AE40" s="833">
        <v>0</v>
      </c>
      <c r="AF40" s="833">
        <v>1.9607843137254902E-2</v>
      </c>
      <c r="AG40" s="833">
        <v>0</v>
      </c>
      <c r="AH40" s="833">
        <v>0</v>
      </c>
      <c r="AI40" s="833">
        <v>0</v>
      </c>
      <c r="AJ40" s="833">
        <v>0</v>
      </c>
      <c r="AK40" s="833">
        <v>1.9607843137254902E-2</v>
      </c>
      <c r="AL40" s="833">
        <v>0</v>
      </c>
      <c r="AM40" s="833">
        <v>0.17647058823529413</v>
      </c>
      <c r="AN40" s="833">
        <v>0</v>
      </c>
    </row>
    <row r="41" spans="1:40" ht="20.100000000000001" customHeight="1">
      <c r="A41"/>
      <c r="O41" s="838">
        <v>20</v>
      </c>
      <c r="P41" s="1002" t="s">
        <v>2024</v>
      </c>
      <c r="Q41" s="831">
        <v>41</v>
      </c>
      <c r="R41" s="832">
        <v>697</v>
      </c>
      <c r="S41" s="833">
        <v>0.9813486370157819</v>
      </c>
      <c r="T41" s="832">
        <v>669</v>
      </c>
      <c r="U41" s="833">
        <v>0.95982783357245338</v>
      </c>
      <c r="V41" s="884">
        <v>5451.93</v>
      </c>
      <c r="W41" s="884">
        <v>7.8</v>
      </c>
      <c r="X41" s="884" t="s">
        <v>2153</v>
      </c>
      <c r="Y41" s="832">
        <v>0</v>
      </c>
      <c r="Z41" s="832">
        <v>0</v>
      </c>
      <c r="AA41" s="832">
        <v>13</v>
      </c>
      <c r="AB41" s="832">
        <v>0</v>
      </c>
      <c r="AC41" s="832">
        <v>0</v>
      </c>
      <c r="AD41" s="832">
        <v>0</v>
      </c>
      <c r="AE41" s="832">
        <v>0</v>
      </c>
      <c r="AF41" s="832">
        <v>15</v>
      </c>
      <c r="AG41" s="832">
        <v>0</v>
      </c>
      <c r="AH41" s="832">
        <v>0</v>
      </c>
      <c r="AI41" s="832">
        <v>17</v>
      </c>
      <c r="AJ41" s="832">
        <v>6</v>
      </c>
      <c r="AK41" s="832">
        <v>6</v>
      </c>
      <c r="AL41" s="832">
        <v>2</v>
      </c>
      <c r="AM41" s="832">
        <v>10</v>
      </c>
      <c r="AN41" s="832">
        <v>1</v>
      </c>
    </row>
    <row r="42" spans="1:40" ht="20.100000000000001" customHeight="1">
      <c r="A42" s="2" t="s">
        <v>1208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O42" s="838" t="s">
        <v>299</v>
      </c>
      <c r="P42" s="1002" t="s">
        <v>299</v>
      </c>
      <c r="Q42" s="831" t="s">
        <v>299</v>
      </c>
      <c r="R42" s="832"/>
      <c r="S42" s="833"/>
      <c r="T42" s="832"/>
      <c r="U42" s="833"/>
      <c r="V42" s="884" t="s">
        <v>299</v>
      </c>
      <c r="W42" s="884" t="s">
        <v>299</v>
      </c>
      <c r="X42" s="884" t="s">
        <v>299</v>
      </c>
      <c r="Y42" s="833">
        <v>0</v>
      </c>
      <c r="Z42" s="833">
        <v>0</v>
      </c>
      <c r="AA42" s="833">
        <v>1.8651362984218076E-2</v>
      </c>
      <c r="AB42" s="833">
        <v>0</v>
      </c>
      <c r="AC42" s="833">
        <v>0</v>
      </c>
      <c r="AD42" s="833">
        <v>0</v>
      </c>
      <c r="AE42" s="833">
        <v>0</v>
      </c>
      <c r="AF42" s="833">
        <v>2.1520803443328552E-2</v>
      </c>
      <c r="AG42" s="833">
        <v>0</v>
      </c>
      <c r="AH42" s="833">
        <v>0</v>
      </c>
      <c r="AI42" s="833">
        <v>2.4390243902439025E-2</v>
      </c>
      <c r="AJ42" s="833">
        <v>8.60832137733142E-3</v>
      </c>
      <c r="AK42" s="833">
        <v>8.60832137733142E-3</v>
      </c>
      <c r="AL42" s="833">
        <v>2.8694404591104736E-3</v>
      </c>
      <c r="AM42" s="833">
        <v>1.4347202295552367E-2</v>
      </c>
      <c r="AN42" s="833">
        <v>1.4347202295552368E-3</v>
      </c>
    </row>
    <row r="43" spans="1:40" ht="20.100000000000001" customHeight="1">
      <c r="A43" s="152" t="s">
        <v>63</v>
      </c>
      <c r="B43" s="152" t="s">
        <v>83</v>
      </c>
      <c r="C43" s="152" t="s">
        <v>84</v>
      </c>
      <c r="D43" s="152" t="s">
        <v>85</v>
      </c>
      <c r="E43" s="152" t="s">
        <v>86</v>
      </c>
      <c r="F43" s="152" t="s">
        <v>87</v>
      </c>
      <c r="G43" s="152" t="s">
        <v>88</v>
      </c>
      <c r="H43" s="152" t="s">
        <v>89</v>
      </c>
      <c r="I43" s="152" t="s">
        <v>90</v>
      </c>
      <c r="J43" s="152" t="s">
        <v>91</v>
      </c>
      <c r="K43" s="152" t="s">
        <v>92</v>
      </c>
      <c r="L43" s="152" t="s">
        <v>93</v>
      </c>
      <c r="M43" s="152" t="s">
        <v>94</v>
      </c>
      <c r="O43" s="838">
        <v>21</v>
      </c>
      <c r="P43" s="1003" t="s">
        <v>326</v>
      </c>
      <c r="Q43" s="896">
        <v>41</v>
      </c>
      <c r="R43" s="897">
        <v>697</v>
      </c>
      <c r="S43" s="898">
        <v>0.9813486370157819</v>
      </c>
      <c r="T43" s="897">
        <v>669</v>
      </c>
      <c r="U43" s="898">
        <v>0.95982783357245338</v>
      </c>
      <c r="V43" s="899">
        <v>5451.93</v>
      </c>
      <c r="W43" s="899">
        <v>7.8</v>
      </c>
      <c r="X43" s="899" t="s">
        <v>2154</v>
      </c>
      <c r="Y43" s="897">
        <v>0</v>
      </c>
      <c r="Z43" s="897">
        <v>0</v>
      </c>
      <c r="AA43" s="897">
        <v>13</v>
      </c>
      <c r="AB43" s="897">
        <v>0</v>
      </c>
      <c r="AC43" s="897">
        <v>0</v>
      </c>
      <c r="AD43" s="897">
        <v>0</v>
      </c>
      <c r="AE43" s="897">
        <v>0</v>
      </c>
      <c r="AF43" s="897">
        <v>15</v>
      </c>
      <c r="AG43" s="897">
        <v>0</v>
      </c>
      <c r="AH43" s="897">
        <v>0</v>
      </c>
      <c r="AI43" s="897">
        <v>17</v>
      </c>
      <c r="AJ43" s="897">
        <v>6</v>
      </c>
      <c r="AK43" s="897">
        <v>6</v>
      </c>
      <c r="AL43" s="897">
        <v>2</v>
      </c>
      <c r="AM43" s="897">
        <v>10</v>
      </c>
      <c r="AN43" s="897">
        <v>1</v>
      </c>
    </row>
    <row r="44" spans="1:40" ht="20.100000000000001" customHeight="1">
      <c r="A44" s="153" t="s">
        <v>434</v>
      </c>
      <c r="B44" s="574" t="s">
        <v>1376</v>
      </c>
      <c r="C44" s="551" t="s">
        <v>1399</v>
      </c>
      <c r="D44" s="685" t="s">
        <v>1785</v>
      </c>
      <c r="E44" s="721" t="s">
        <v>1966</v>
      </c>
      <c r="F44" s="887" t="s">
        <v>2144</v>
      </c>
      <c r="G44" s="288"/>
      <c r="H44" s="463"/>
      <c r="I44" s="464"/>
      <c r="J44" s="465"/>
      <c r="K44" s="466"/>
      <c r="L44" s="169"/>
      <c r="M44" s="467"/>
      <c r="O44" s="838" t="s">
        <v>299</v>
      </c>
      <c r="P44" s="1003" t="s">
        <v>299</v>
      </c>
      <c r="Q44" s="896" t="s">
        <v>299</v>
      </c>
      <c r="R44" s="897"/>
      <c r="S44" s="898"/>
      <c r="T44" s="897"/>
      <c r="U44" s="898"/>
      <c r="V44" s="899" t="s">
        <v>299</v>
      </c>
      <c r="W44" s="899" t="s">
        <v>299</v>
      </c>
      <c r="X44" s="899" t="s">
        <v>299</v>
      </c>
      <c r="Y44" s="898">
        <v>0</v>
      </c>
      <c r="Z44" s="898">
        <v>0</v>
      </c>
      <c r="AA44" s="898">
        <v>1.8651362984218076E-2</v>
      </c>
      <c r="AB44" s="898">
        <v>0</v>
      </c>
      <c r="AC44" s="898">
        <v>0</v>
      </c>
      <c r="AD44" s="898">
        <v>0</v>
      </c>
      <c r="AE44" s="898">
        <v>0</v>
      </c>
      <c r="AF44" s="898">
        <v>2.1520803443328552E-2</v>
      </c>
      <c r="AG44" s="898">
        <v>0</v>
      </c>
      <c r="AH44" s="898">
        <v>0</v>
      </c>
      <c r="AI44" s="898">
        <v>2.4390243902439025E-2</v>
      </c>
      <c r="AJ44" s="898">
        <v>8.60832137733142E-3</v>
      </c>
      <c r="AK44" s="898">
        <v>8.60832137733142E-3</v>
      </c>
      <c r="AL44" s="898">
        <v>2.8694404591104736E-3</v>
      </c>
      <c r="AM44" s="898">
        <v>1.4347202295552367E-2</v>
      </c>
      <c r="AN44" s="898">
        <v>1.4347202295552368E-3</v>
      </c>
    </row>
    <row r="45" spans="1:40" ht="20.100000000000001" customHeight="1">
      <c r="A45" s="153" t="s">
        <v>79</v>
      </c>
      <c r="B45" s="575" t="s">
        <v>1377</v>
      </c>
      <c r="C45" s="551" t="s">
        <v>1400</v>
      </c>
      <c r="D45" s="685" t="s">
        <v>1786</v>
      </c>
      <c r="E45" s="721" t="s">
        <v>1969</v>
      </c>
      <c r="F45" s="887" t="s">
        <v>2154</v>
      </c>
      <c r="G45" s="288"/>
      <c r="H45" s="463"/>
      <c r="I45" s="468"/>
      <c r="J45" s="465"/>
      <c r="K45" s="466"/>
      <c r="L45" s="169"/>
      <c r="M45" s="469"/>
      <c r="O45" s="838">
        <v>21</v>
      </c>
      <c r="P45" s="1002" t="s">
        <v>2025</v>
      </c>
      <c r="Q45" s="831">
        <v>1</v>
      </c>
      <c r="R45" s="832">
        <v>17</v>
      </c>
      <c r="S45" s="833">
        <v>1</v>
      </c>
      <c r="T45" s="832">
        <v>17</v>
      </c>
      <c r="U45" s="833">
        <v>1</v>
      </c>
      <c r="V45" s="884">
        <v>136</v>
      </c>
      <c r="W45" s="884">
        <v>8</v>
      </c>
      <c r="X45" s="884" t="s">
        <v>1403</v>
      </c>
      <c r="Y45" s="832">
        <v>0</v>
      </c>
      <c r="Z45" s="832">
        <v>0</v>
      </c>
      <c r="AA45" s="832">
        <v>0</v>
      </c>
      <c r="AB45" s="832">
        <v>0</v>
      </c>
      <c r="AC45" s="832">
        <v>0</v>
      </c>
      <c r="AD45" s="832">
        <v>0</v>
      </c>
      <c r="AE45" s="832">
        <v>0</v>
      </c>
      <c r="AF45" s="832">
        <v>0</v>
      </c>
      <c r="AG45" s="832">
        <v>0</v>
      </c>
      <c r="AH45" s="832">
        <v>0</v>
      </c>
      <c r="AI45" s="832">
        <v>0</v>
      </c>
      <c r="AJ45" s="832">
        <v>0</v>
      </c>
      <c r="AK45" s="832">
        <v>0</v>
      </c>
      <c r="AL45" s="832">
        <v>0</v>
      </c>
      <c r="AM45" s="832">
        <v>0</v>
      </c>
      <c r="AN45" s="832">
        <v>0</v>
      </c>
    </row>
    <row r="46" spans="1:40" ht="20.100000000000001" customHeight="1">
      <c r="A46" s="153" t="s">
        <v>80</v>
      </c>
      <c r="B46" s="575" t="s">
        <v>1378</v>
      </c>
      <c r="C46" s="551" t="s">
        <v>1401</v>
      </c>
      <c r="D46" s="685" t="s">
        <v>1787</v>
      </c>
      <c r="E46" s="721" t="s">
        <v>1785</v>
      </c>
      <c r="F46" s="887" t="s">
        <v>2168</v>
      </c>
      <c r="G46" s="298"/>
      <c r="H46" s="470"/>
      <c r="I46" s="468"/>
      <c r="J46" s="465"/>
      <c r="K46" s="466"/>
      <c r="L46" s="169"/>
      <c r="M46" s="467"/>
      <c r="O46" s="838" t="s">
        <v>299</v>
      </c>
      <c r="P46" s="1002" t="s">
        <v>299</v>
      </c>
      <c r="Q46" s="831" t="s">
        <v>299</v>
      </c>
      <c r="R46" s="832"/>
      <c r="S46" s="833"/>
      <c r="T46" s="832"/>
      <c r="U46" s="833"/>
      <c r="V46" s="884" t="s">
        <v>299</v>
      </c>
      <c r="W46" s="884" t="s">
        <v>299</v>
      </c>
      <c r="X46" s="884" t="s">
        <v>299</v>
      </c>
      <c r="Y46" s="833">
        <v>0</v>
      </c>
      <c r="Z46" s="833">
        <v>0</v>
      </c>
      <c r="AA46" s="833">
        <v>0</v>
      </c>
      <c r="AB46" s="833">
        <v>0</v>
      </c>
      <c r="AC46" s="833">
        <v>0</v>
      </c>
      <c r="AD46" s="833">
        <v>0</v>
      </c>
      <c r="AE46" s="833">
        <v>0</v>
      </c>
      <c r="AF46" s="833">
        <v>0</v>
      </c>
      <c r="AG46" s="833">
        <v>0</v>
      </c>
      <c r="AH46" s="833">
        <v>0</v>
      </c>
      <c r="AI46" s="833">
        <v>0</v>
      </c>
      <c r="AJ46" s="833">
        <v>0</v>
      </c>
      <c r="AK46" s="833">
        <v>0</v>
      </c>
      <c r="AL46" s="833">
        <v>0</v>
      </c>
      <c r="AM46" s="833">
        <v>0</v>
      </c>
      <c r="AN46" s="833">
        <v>0</v>
      </c>
    </row>
    <row r="47" spans="1:40" ht="20.100000000000001" customHeight="1">
      <c r="A47" s="153" t="s">
        <v>81</v>
      </c>
      <c r="B47" s="575" t="s">
        <v>1379</v>
      </c>
      <c r="C47" s="551" t="s">
        <v>1402</v>
      </c>
      <c r="D47" s="685" t="s">
        <v>1788</v>
      </c>
      <c r="E47" s="721" t="s">
        <v>1972</v>
      </c>
      <c r="F47" s="887" t="s">
        <v>2193</v>
      </c>
      <c r="G47" s="300"/>
      <c r="H47" s="470"/>
      <c r="I47" s="468"/>
      <c r="J47" s="465"/>
      <c r="K47" s="466"/>
      <c r="L47" s="169"/>
      <c r="M47" s="469"/>
      <c r="O47" s="838">
        <v>22</v>
      </c>
      <c r="P47" s="1002" t="s">
        <v>2026</v>
      </c>
      <c r="Q47" s="831">
        <v>1</v>
      </c>
      <c r="R47" s="832">
        <v>17</v>
      </c>
      <c r="S47" s="833">
        <v>1</v>
      </c>
      <c r="T47" s="832">
        <v>17</v>
      </c>
      <c r="U47" s="833">
        <v>1</v>
      </c>
      <c r="V47" s="884">
        <v>135.9</v>
      </c>
      <c r="W47" s="884">
        <v>8</v>
      </c>
      <c r="X47" s="884" t="s">
        <v>2155</v>
      </c>
      <c r="Y47" s="832">
        <v>0</v>
      </c>
      <c r="Z47" s="832">
        <v>0</v>
      </c>
      <c r="AA47" s="832">
        <v>0</v>
      </c>
      <c r="AB47" s="832">
        <v>0</v>
      </c>
      <c r="AC47" s="832">
        <v>0</v>
      </c>
      <c r="AD47" s="832">
        <v>0</v>
      </c>
      <c r="AE47" s="832">
        <v>0</v>
      </c>
      <c r="AF47" s="832">
        <v>0</v>
      </c>
      <c r="AG47" s="832">
        <v>0</v>
      </c>
      <c r="AH47" s="832">
        <v>0</v>
      </c>
      <c r="AI47" s="832">
        <v>1</v>
      </c>
      <c r="AJ47" s="832">
        <v>0</v>
      </c>
      <c r="AK47" s="832">
        <v>0</v>
      </c>
      <c r="AL47" s="832">
        <v>0</v>
      </c>
      <c r="AM47" s="832">
        <v>0</v>
      </c>
      <c r="AN47" s="832">
        <v>0</v>
      </c>
    </row>
    <row r="48" spans="1:40" ht="20.100000000000001" customHeight="1">
      <c r="A48" s="154" t="s">
        <v>82</v>
      </c>
      <c r="B48" s="575" t="s">
        <v>1380</v>
      </c>
      <c r="C48" s="576">
        <v>0.95389999999999997</v>
      </c>
      <c r="D48" s="576">
        <v>0.95940000000000003</v>
      </c>
      <c r="E48" s="721" t="s">
        <v>1973</v>
      </c>
      <c r="F48" s="887">
        <v>95.87</v>
      </c>
      <c r="G48" s="298"/>
      <c r="H48" s="471"/>
      <c r="I48" s="472"/>
      <c r="J48" s="465"/>
      <c r="K48" s="466"/>
      <c r="L48" s="169"/>
      <c r="M48" s="469"/>
      <c r="O48" s="838" t="s">
        <v>299</v>
      </c>
      <c r="P48" s="1002" t="s">
        <v>299</v>
      </c>
      <c r="Q48" s="831" t="s">
        <v>299</v>
      </c>
      <c r="R48" s="832"/>
      <c r="S48" s="833"/>
      <c r="T48" s="832"/>
      <c r="U48" s="833"/>
      <c r="V48" s="884" t="s">
        <v>299</v>
      </c>
      <c r="W48" s="884" t="s">
        <v>299</v>
      </c>
      <c r="X48" s="884" t="s">
        <v>299</v>
      </c>
      <c r="Y48" s="833">
        <v>0</v>
      </c>
      <c r="Z48" s="833">
        <v>0</v>
      </c>
      <c r="AA48" s="833">
        <v>0</v>
      </c>
      <c r="AB48" s="833">
        <v>0</v>
      </c>
      <c r="AC48" s="833">
        <v>0</v>
      </c>
      <c r="AD48" s="833">
        <v>0</v>
      </c>
      <c r="AE48" s="833">
        <v>0</v>
      </c>
      <c r="AF48" s="833">
        <v>0</v>
      </c>
      <c r="AG48" s="833">
        <v>0</v>
      </c>
      <c r="AH48" s="833">
        <v>0</v>
      </c>
      <c r="AI48" s="833">
        <v>5.8823529411764705E-2</v>
      </c>
      <c r="AJ48" s="833">
        <v>0</v>
      </c>
      <c r="AK48" s="833">
        <v>0</v>
      </c>
      <c r="AL48" s="833">
        <v>0</v>
      </c>
      <c r="AM48" s="833">
        <v>0</v>
      </c>
      <c r="AN48" s="833">
        <v>0</v>
      </c>
    </row>
    <row r="49" spans="15:40" ht="20.100000000000001" customHeight="1">
      <c r="O49" s="838">
        <v>23</v>
      </c>
      <c r="P49" s="1002" t="s">
        <v>2027</v>
      </c>
      <c r="Q49" s="831">
        <v>6</v>
      </c>
      <c r="R49" s="832">
        <v>102</v>
      </c>
      <c r="S49" s="833">
        <v>1</v>
      </c>
      <c r="T49" s="832">
        <v>92</v>
      </c>
      <c r="U49" s="833">
        <v>0.90196078431372551</v>
      </c>
      <c r="V49" s="884">
        <v>744.97</v>
      </c>
      <c r="W49" s="884">
        <v>7.3</v>
      </c>
      <c r="X49" s="884" t="s">
        <v>2156</v>
      </c>
      <c r="Y49" s="832">
        <v>0</v>
      </c>
      <c r="Z49" s="832">
        <v>0</v>
      </c>
      <c r="AA49" s="832">
        <v>0</v>
      </c>
      <c r="AB49" s="832">
        <v>0</v>
      </c>
      <c r="AC49" s="832">
        <v>0</v>
      </c>
      <c r="AD49" s="832">
        <v>8</v>
      </c>
      <c r="AE49" s="832">
        <v>0</v>
      </c>
      <c r="AF49" s="832">
        <v>2</v>
      </c>
      <c r="AG49" s="832">
        <v>0</v>
      </c>
      <c r="AH49" s="832">
        <v>0</v>
      </c>
      <c r="AI49" s="832">
        <v>8</v>
      </c>
      <c r="AJ49" s="832">
        <v>1</v>
      </c>
      <c r="AK49" s="832">
        <v>0</v>
      </c>
      <c r="AL49" s="832">
        <v>0</v>
      </c>
      <c r="AM49" s="832">
        <v>0</v>
      </c>
      <c r="AN49" s="832">
        <v>0</v>
      </c>
    </row>
    <row r="50" spans="15:40" ht="20.100000000000001" customHeight="1">
      <c r="O50" s="838" t="s">
        <v>299</v>
      </c>
      <c r="P50" s="1002" t="s">
        <v>299</v>
      </c>
      <c r="Q50" s="831" t="s">
        <v>299</v>
      </c>
      <c r="R50" s="832"/>
      <c r="S50" s="833"/>
      <c r="T50" s="832"/>
      <c r="U50" s="833"/>
      <c r="V50" s="884" t="s">
        <v>299</v>
      </c>
      <c r="W50" s="884" t="s">
        <v>299</v>
      </c>
      <c r="X50" s="884" t="s">
        <v>299</v>
      </c>
      <c r="Y50" s="833">
        <v>0</v>
      </c>
      <c r="Z50" s="833">
        <v>0</v>
      </c>
      <c r="AA50" s="833">
        <v>0</v>
      </c>
      <c r="AB50" s="833">
        <v>0</v>
      </c>
      <c r="AC50" s="833">
        <v>0</v>
      </c>
      <c r="AD50" s="833">
        <v>7.8431372549019607E-2</v>
      </c>
      <c r="AE50" s="833">
        <v>0</v>
      </c>
      <c r="AF50" s="833">
        <v>1.9607843137254902E-2</v>
      </c>
      <c r="AG50" s="833">
        <v>0</v>
      </c>
      <c r="AH50" s="833">
        <v>0</v>
      </c>
      <c r="AI50" s="833">
        <v>7.8431372549019607E-2</v>
      </c>
      <c r="AJ50" s="833">
        <v>9.8039215686274508E-3</v>
      </c>
      <c r="AK50" s="833">
        <v>0</v>
      </c>
      <c r="AL50" s="833">
        <v>0</v>
      </c>
      <c r="AM50" s="833">
        <v>0</v>
      </c>
      <c r="AN50" s="833">
        <v>0</v>
      </c>
    </row>
    <row r="51" spans="15:40" ht="20.100000000000001" customHeight="1">
      <c r="O51" s="838">
        <v>24</v>
      </c>
      <c r="P51" s="1002" t="s">
        <v>2028</v>
      </c>
      <c r="Q51" s="831">
        <v>1</v>
      </c>
      <c r="R51" s="832">
        <v>17</v>
      </c>
      <c r="S51" s="833">
        <v>1</v>
      </c>
      <c r="T51" s="832">
        <v>17</v>
      </c>
      <c r="U51" s="833">
        <v>1</v>
      </c>
      <c r="V51" s="884">
        <v>136</v>
      </c>
      <c r="W51" s="884">
        <v>8</v>
      </c>
      <c r="X51" s="884" t="s">
        <v>1403</v>
      </c>
      <c r="Y51" s="832">
        <v>0</v>
      </c>
      <c r="Z51" s="832">
        <v>0</v>
      </c>
      <c r="AA51" s="832">
        <v>0</v>
      </c>
      <c r="AB51" s="832">
        <v>0</v>
      </c>
      <c r="AC51" s="832">
        <v>0</v>
      </c>
      <c r="AD51" s="832">
        <v>0</v>
      </c>
      <c r="AE51" s="832">
        <v>0</v>
      </c>
      <c r="AF51" s="832">
        <v>0</v>
      </c>
      <c r="AG51" s="832">
        <v>0</v>
      </c>
      <c r="AH51" s="832">
        <v>0</v>
      </c>
      <c r="AI51" s="832">
        <v>0</v>
      </c>
      <c r="AJ51" s="832">
        <v>0</v>
      </c>
      <c r="AK51" s="832">
        <v>0</v>
      </c>
      <c r="AL51" s="832">
        <v>0</v>
      </c>
      <c r="AM51" s="832">
        <v>0</v>
      </c>
      <c r="AN51" s="832">
        <v>0</v>
      </c>
    </row>
    <row r="52" spans="15:40" ht="20.100000000000001" customHeight="1">
      <c r="O52" s="838" t="s">
        <v>299</v>
      </c>
      <c r="P52" s="1002" t="s">
        <v>299</v>
      </c>
      <c r="Q52" s="831" t="s">
        <v>299</v>
      </c>
      <c r="R52" s="832"/>
      <c r="S52" s="833"/>
      <c r="T52" s="832"/>
      <c r="U52" s="833"/>
      <c r="V52" s="884" t="s">
        <v>299</v>
      </c>
      <c r="W52" s="884" t="s">
        <v>299</v>
      </c>
      <c r="X52" s="884" t="s">
        <v>299</v>
      </c>
      <c r="Y52" s="833">
        <v>0</v>
      </c>
      <c r="Z52" s="833">
        <v>0</v>
      </c>
      <c r="AA52" s="833">
        <v>0</v>
      </c>
      <c r="AB52" s="833">
        <v>0</v>
      </c>
      <c r="AC52" s="833">
        <v>0</v>
      </c>
      <c r="AD52" s="833">
        <v>0</v>
      </c>
      <c r="AE52" s="833">
        <v>0</v>
      </c>
      <c r="AF52" s="833">
        <v>0</v>
      </c>
      <c r="AG52" s="833">
        <v>0</v>
      </c>
      <c r="AH52" s="833">
        <v>0</v>
      </c>
      <c r="AI52" s="833">
        <v>0</v>
      </c>
      <c r="AJ52" s="833">
        <v>0</v>
      </c>
      <c r="AK52" s="833">
        <v>0</v>
      </c>
      <c r="AL52" s="833">
        <v>0</v>
      </c>
      <c r="AM52" s="833">
        <v>0</v>
      </c>
      <c r="AN52" s="833">
        <v>0</v>
      </c>
    </row>
    <row r="53" spans="15:40" ht="20.100000000000001" customHeight="1">
      <c r="O53" s="838">
        <v>25</v>
      </c>
      <c r="P53" s="1002" t="s">
        <v>1098</v>
      </c>
      <c r="Q53" s="831">
        <v>3</v>
      </c>
      <c r="R53" s="832">
        <v>51</v>
      </c>
      <c r="S53" s="833">
        <v>0.96078431372549022</v>
      </c>
      <c r="T53" s="832">
        <v>48</v>
      </c>
      <c r="U53" s="833">
        <v>0.94117647058823528</v>
      </c>
      <c r="V53" s="884">
        <v>382.38</v>
      </c>
      <c r="W53" s="884">
        <v>7.5</v>
      </c>
      <c r="X53" s="884" t="s">
        <v>2157</v>
      </c>
      <c r="Y53" s="832">
        <v>0</v>
      </c>
      <c r="Z53" s="832">
        <v>0</v>
      </c>
      <c r="AA53" s="832">
        <v>2</v>
      </c>
      <c r="AB53" s="832">
        <v>0</v>
      </c>
      <c r="AC53" s="832">
        <v>0</v>
      </c>
      <c r="AD53" s="832">
        <v>0</v>
      </c>
      <c r="AE53" s="832">
        <v>0</v>
      </c>
      <c r="AF53" s="832">
        <v>1</v>
      </c>
      <c r="AG53" s="832">
        <v>0</v>
      </c>
      <c r="AH53" s="832">
        <v>0</v>
      </c>
      <c r="AI53" s="832">
        <v>5</v>
      </c>
      <c r="AJ53" s="832">
        <v>2</v>
      </c>
      <c r="AK53" s="832">
        <v>0</v>
      </c>
      <c r="AL53" s="832">
        <v>1</v>
      </c>
      <c r="AM53" s="832">
        <v>1</v>
      </c>
      <c r="AN53" s="832">
        <v>0</v>
      </c>
    </row>
    <row r="54" spans="15:40" ht="20.100000000000001" customHeight="1">
      <c r="O54" s="838" t="s">
        <v>299</v>
      </c>
      <c r="P54" s="1002" t="s">
        <v>299</v>
      </c>
      <c r="Q54" s="831" t="s">
        <v>299</v>
      </c>
      <c r="R54" s="832"/>
      <c r="S54" s="833"/>
      <c r="T54" s="832"/>
      <c r="U54" s="833"/>
      <c r="V54" s="884" t="s">
        <v>299</v>
      </c>
      <c r="W54" s="884" t="s">
        <v>299</v>
      </c>
      <c r="X54" s="884" t="s">
        <v>299</v>
      </c>
      <c r="Y54" s="833">
        <v>0</v>
      </c>
      <c r="Z54" s="833">
        <v>0</v>
      </c>
      <c r="AA54" s="833">
        <v>3.9215686274509803E-2</v>
      </c>
      <c r="AB54" s="833">
        <v>0</v>
      </c>
      <c r="AC54" s="833">
        <v>0</v>
      </c>
      <c r="AD54" s="833">
        <v>0</v>
      </c>
      <c r="AE54" s="833">
        <v>0</v>
      </c>
      <c r="AF54" s="833">
        <v>1.9607843137254902E-2</v>
      </c>
      <c r="AG54" s="833">
        <v>0</v>
      </c>
      <c r="AH54" s="833">
        <v>0</v>
      </c>
      <c r="AI54" s="833">
        <v>9.8039215686274508E-2</v>
      </c>
      <c r="AJ54" s="833">
        <v>3.9215686274509803E-2</v>
      </c>
      <c r="AK54" s="833">
        <v>0</v>
      </c>
      <c r="AL54" s="833">
        <v>1.9607843137254902E-2</v>
      </c>
      <c r="AM54" s="833">
        <v>1.9607843137254902E-2</v>
      </c>
      <c r="AN54" s="833">
        <v>0</v>
      </c>
    </row>
    <row r="55" spans="15:40" ht="20.100000000000001" customHeight="1">
      <c r="O55" s="838">
        <v>26</v>
      </c>
      <c r="P55" s="1002" t="s">
        <v>2029</v>
      </c>
      <c r="Q55" s="831">
        <v>15</v>
      </c>
      <c r="R55" s="832">
        <v>255</v>
      </c>
      <c r="S55" s="833">
        <v>0.97254901960784312</v>
      </c>
      <c r="T55" s="832">
        <v>229</v>
      </c>
      <c r="U55" s="833">
        <v>0.89803921568627454</v>
      </c>
      <c r="V55" s="884">
        <v>1959.21</v>
      </c>
      <c r="W55" s="884">
        <v>7.7</v>
      </c>
      <c r="X55" s="884" t="s">
        <v>2158</v>
      </c>
      <c r="Y55" s="832">
        <v>0</v>
      </c>
      <c r="Z55" s="832">
        <v>0</v>
      </c>
      <c r="AA55" s="832">
        <v>7</v>
      </c>
      <c r="AB55" s="832">
        <v>0</v>
      </c>
      <c r="AC55" s="832">
        <v>0</v>
      </c>
      <c r="AD55" s="832">
        <v>0</v>
      </c>
      <c r="AE55" s="832">
        <v>0</v>
      </c>
      <c r="AF55" s="832">
        <v>19</v>
      </c>
      <c r="AG55" s="832">
        <v>0</v>
      </c>
      <c r="AH55" s="832">
        <v>0</v>
      </c>
      <c r="AI55" s="832">
        <v>7</v>
      </c>
      <c r="AJ55" s="832">
        <v>6</v>
      </c>
      <c r="AK55" s="832">
        <v>0</v>
      </c>
      <c r="AL55" s="832">
        <v>3</v>
      </c>
      <c r="AM55" s="832">
        <v>4</v>
      </c>
      <c r="AN55" s="832">
        <v>0</v>
      </c>
    </row>
    <row r="56" spans="15:40" ht="20.100000000000001" customHeight="1">
      <c r="O56" s="838" t="s">
        <v>299</v>
      </c>
      <c r="P56" s="1002" t="s">
        <v>299</v>
      </c>
      <c r="Q56" s="831" t="s">
        <v>299</v>
      </c>
      <c r="R56" s="832"/>
      <c r="S56" s="833"/>
      <c r="T56" s="832"/>
      <c r="U56" s="833"/>
      <c r="V56" s="884" t="s">
        <v>299</v>
      </c>
      <c r="W56" s="884" t="s">
        <v>299</v>
      </c>
      <c r="X56" s="884" t="s">
        <v>299</v>
      </c>
      <c r="Y56" s="833">
        <v>0</v>
      </c>
      <c r="Z56" s="833">
        <v>0</v>
      </c>
      <c r="AA56" s="833">
        <v>2.7450980392156862E-2</v>
      </c>
      <c r="AB56" s="833">
        <v>0</v>
      </c>
      <c r="AC56" s="833">
        <v>0</v>
      </c>
      <c r="AD56" s="833">
        <v>0</v>
      </c>
      <c r="AE56" s="833">
        <v>0</v>
      </c>
      <c r="AF56" s="833">
        <v>7.4509803921568626E-2</v>
      </c>
      <c r="AG56" s="833">
        <v>0</v>
      </c>
      <c r="AH56" s="833">
        <v>0</v>
      </c>
      <c r="AI56" s="833">
        <v>2.7450980392156862E-2</v>
      </c>
      <c r="AJ56" s="833">
        <v>2.3529411764705882E-2</v>
      </c>
      <c r="AK56" s="833">
        <v>0</v>
      </c>
      <c r="AL56" s="833">
        <v>1.1764705882352941E-2</v>
      </c>
      <c r="AM56" s="833">
        <v>1.5686274509803921E-2</v>
      </c>
      <c r="AN56" s="833">
        <v>0</v>
      </c>
    </row>
    <row r="57" spans="15:40" ht="20.100000000000001" customHeight="1">
      <c r="O57" s="838">
        <v>27</v>
      </c>
      <c r="P57" s="1002" t="s">
        <v>1099</v>
      </c>
      <c r="Q57" s="831">
        <v>5</v>
      </c>
      <c r="R57" s="832">
        <v>85</v>
      </c>
      <c r="S57" s="833">
        <v>0.95294117647058818</v>
      </c>
      <c r="T57" s="832">
        <v>74</v>
      </c>
      <c r="U57" s="833">
        <v>0.87058823529411766</v>
      </c>
      <c r="V57" s="884">
        <v>646.77</v>
      </c>
      <c r="W57" s="884">
        <v>7.6</v>
      </c>
      <c r="X57" s="884" t="s">
        <v>2159</v>
      </c>
      <c r="Y57" s="832">
        <v>0</v>
      </c>
      <c r="Z57" s="832">
        <v>0</v>
      </c>
      <c r="AA57" s="832">
        <v>4</v>
      </c>
      <c r="AB57" s="832">
        <v>0</v>
      </c>
      <c r="AC57" s="832">
        <v>0</v>
      </c>
      <c r="AD57" s="832">
        <v>0</v>
      </c>
      <c r="AE57" s="832">
        <v>2</v>
      </c>
      <c r="AF57" s="832">
        <v>5</v>
      </c>
      <c r="AG57" s="832">
        <v>0</v>
      </c>
      <c r="AH57" s="832">
        <v>0</v>
      </c>
      <c r="AI57" s="832">
        <v>1</v>
      </c>
      <c r="AJ57" s="832">
        <v>0</v>
      </c>
      <c r="AK57" s="832">
        <v>0</v>
      </c>
      <c r="AL57" s="832">
        <v>4</v>
      </c>
      <c r="AM57" s="832">
        <v>0</v>
      </c>
      <c r="AN57" s="832">
        <v>0</v>
      </c>
    </row>
    <row r="58" spans="15:40" ht="20.100000000000001" customHeight="1">
      <c r="O58" s="838" t="s">
        <v>299</v>
      </c>
      <c r="P58" s="1002" t="s">
        <v>299</v>
      </c>
      <c r="Q58" s="831" t="s">
        <v>299</v>
      </c>
      <c r="R58" s="832"/>
      <c r="S58" s="833"/>
      <c r="T58" s="832"/>
      <c r="U58" s="833"/>
      <c r="V58" s="884" t="s">
        <v>299</v>
      </c>
      <c r="W58" s="884" t="s">
        <v>299</v>
      </c>
      <c r="X58" s="884" t="s">
        <v>299</v>
      </c>
      <c r="Y58" s="833">
        <v>0</v>
      </c>
      <c r="Z58" s="833">
        <v>0</v>
      </c>
      <c r="AA58" s="833">
        <v>4.7058823529411764E-2</v>
      </c>
      <c r="AB58" s="833">
        <v>0</v>
      </c>
      <c r="AC58" s="833">
        <v>0</v>
      </c>
      <c r="AD58" s="833">
        <v>0</v>
      </c>
      <c r="AE58" s="833">
        <v>2.3529411764705882E-2</v>
      </c>
      <c r="AF58" s="833">
        <v>5.8823529411764705E-2</v>
      </c>
      <c r="AG58" s="833">
        <v>0</v>
      </c>
      <c r="AH58" s="833">
        <v>0</v>
      </c>
      <c r="AI58" s="833">
        <v>1.1764705882352941E-2</v>
      </c>
      <c r="AJ58" s="833">
        <v>0</v>
      </c>
      <c r="AK58" s="833">
        <v>0</v>
      </c>
      <c r="AL58" s="833">
        <v>4.7058823529411764E-2</v>
      </c>
      <c r="AM58" s="833">
        <v>0</v>
      </c>
      <c r="AN58" s="833">
        <v>0</v>
      </c>
    </row>
    <row r="59" spans="15:40" ht="20.100000000000001" customHeight="1">
      <c r="O59" s="838">
        <v>28</v>
      </c>
      <c r="P59" s="1002" t="s">
        <v>1100</v>
      </c>
      <c r="Q59" s="831">
        <v>1</v>
      </c>
      <c r="R59" s="832">
        <v>17</v>
      </c>
      <c r="S59" s="833">
        <v>1</v>
      </c>
      <c r="T59" s="832">
        <v>17</v>
      </c>
      <c r="U59" s="833">
        <v>1</v>
      </c>
      <c r="V59" s="884">
        <v>136</v>
      </c>
      <c r="W59" s="884">
        <v>8</v>
      </c>
      <c r="X59" s="884" t="s">
        <v>1403</v>
      </c>
      <c r="Y59" s="832">
        <v>0</v>
      </c>
      <c r="Z59" s="832">
        <v>0</v>
      </c>
      <c r="AA59" s="832">
        <v>0</v>
      </c>
      <c r="AB59" s="832">
        <v>0</v>
      </c>
      <c r="AC59" s="832">
        <v>0</v>
      </c>
      <c r="AD59" s="832">
        <v>0</v>
      </c>
      <c r="AE59" s="832">
        <v>0</v>
      </c>
      <c r="AF59" s="832">
        <v>0</v>
      </c>
      <c r="AG59" s="832">
        <v>0</v>
      </c>
      <c r="AH59" s="832">
        <v>0</v>
      </c>
      <c r="AI59" s="832">
        <v>0</v>
      </c>
      <c r="AJ59" s="832">
        <v>0</v>
      </c>
      <c r="AK59" s="832">
        <v>0</v>
      </c>
      <c r="AL59" s="832">
        <v>0</v>
      </c>
      <c r="AM59" s="832">
        <v>0</v>
      </c>
      <c r="AN59" s="832">
        <v>0</v>
      </c>
    </row>
    <row r="60" spans="15:40" ht="20.100000000000001" customHeight="1">
      <c r="O60" s="838" t="s">
        <v>299</v>
      </c>
      <c r="P60" s="1002" t="s">
        <v>299</v>
      </c>
      <c r="Q60" s="831" t="s">
        <v>299</v>
      </c>
      <c r="R60" s="832"/>
      <c r="S60" s="833"/>
      <c r="T60" s="832"/>
      <c r="U60" s="833"/>
      <c r="V60" s="884" t="s">
        <v>299</v>
      </c>
      <c r="W60" s="884" t="s">
        <v>299</v>
      </c>
      <c r="X60" s="884" t="s">
        <v>299</v>
      </c>
      <c r="Y60" s="833">
        <v>0</v>
      </c>
      <c r="Z60" s="833">
        <v>0</v>
      </c>
      <c r="AA60" s="833">
        <v>0</v>
      </c>
      <c r="AB60" s="833">
        <v>0</v>
      </c>
      <c r="AC60" s="833">
        <v>0</v>
      </c>
      <c r="AD60" s="833">
        <v>0</v>
      </c>
      <c r="AE60" s="833">
        <v>0</v>
      </c>
      <c r="AF60" s="833">
        <v>0</v>
      </c>
      <c r="AG60" s="833">
        <v>0</v>
      </c>
      <c r="AH60" s="833">
        <v>0</v>
      </c>
      <c r="AI60" s="833">
        <v>0</v>
      </c>
      <c r="AJ60" s="833">
        <v>0</v>
      </c>
      <c r="AK60" s="833">
        <v>0</v>
      </c>
      <c r="AL60" s="833">
        <v>0</v>
      </c>
      <c r="AM60" s="833">
        <v>0</v>
      </c>
      <c r="AN60" s="833">
        <v>0</v>
      </c>
    </row>
    <row r="61" spans="15:40" ht="20.100000000000001" customHeight="1">
      <c r="O61" s="838">
        <v>29</v>
      </c>
      <c r="P61" s="1002" t="s">
        <v>1101</v>
      </c>
      <c r="Q61" s="831">
        <v>1</v>
      </c>
      <c r="R61" s="832">
        <v>17</v>
      </c>
      <c r="S61" s="833">
        <v>0.94117647058823528</v>
      </c>
      <c r="T61" s="832">
        <v>16</v>
      </c>
      <c r="U61" s="833">
        <v>0.94117647058823528</v>
      </c>
      <c r="V61" s="884">
        <v>126.76</v>
      </c>
      <c r="W61" s="884">
        <v>7.5</v>
      </c>
      <c r="X61" s="884" t="s">
        <v>2160</v>
      </c>
      <c r="Y61" s="832">
        <v>0</v>
      </c>
      <c r="Z61" s="832">
        <v>1</v>
      </c>
      <c r="AA61" s="832">
        <v>0</v>
      </c>
      <c r="AB61" s="832">
        <v>0</v>
      </c>
      <c r="AC61" s="832">
        <v>0</v>
      </c>
      <c r="AD61" s="832">
        <v>0</v>
      </c>
      <c r="AE61" s="832">
        <v>0</v>
      </c>
      <c r="AF61" s="832">
        <v>0</v>
      </c>
      <c r="AG61" s="832">
        <v>0</v>
      </c>
      <c r="AH61" s="832">
        <v>0</v>
      </c>
      <c r="AI61" s="832">
        <v>1</v>
      </c>
      <c r="AJ61" s="832">
        <v>1</v>
      </c>
      <c r="AK61" s="832">
        <v>0</v>
      </c>
      <c r="AL61" s="832">
        <v>0</v>
      </c>
      <c r="AM61" s="832">
        <v>0</v>
      </c>
      <c r="AN61" s="832">
        <v>0</v>
      </c>
    </row>
    <row r="62" spans="15:40" ht="20.100000000000001" customHeight="1">
      <c r="O62" s="838" t="s">
        <v>299</v>
      </c>
      <c r="P62" s="1002" t="s">
        <v>299</v>
      </c>
      <c r="Q62" s="831" t="s">
        <v>299</v>
      </c>
      <c r="R62" s="832"/>
      <c r="S62" s="833"/>
      <c r="T62" s="832"/>
      <c r="U62" s="833"/>
      <c r="V62" s="884" t="s">
        <v>299</v>
      </c>
      <c r="W62" s="884" t="s">
        <v>299</v>
      </c>
      <c r="X62" s="884" t="s">
        <v>299</v>
      </c>
      <c r="Y62" s="833">
        <v>0</v>
      </c>
      <c r="Z62" s="833">
        <v>5.8823529411764705E-2</v>
      </c>
      <c r="AA62" s="833">
        <v>0</v>
      </c>
      <c r="AB62" s="833">
        <v>0</v>
      </c>
      <c r="AC62" s="833">
        <v>0</v>
      </c>
      <c r="AD62" s="833">
        <v>0</v>
      </c>
      <c r="AE62" s="833">
        <v>0</v>
      </c>
      <c r="AF62" s="833">
        <v>0</v>
      </c>
      <c r="AG62" s="833">
        <v>0</v>
      </c>
      <c r="AH62" s="833">
        <v>0</v>
      </c>
      <c r="AI62" s="833">
        <v>5.8823529411764705E-2</v>
      </c>
      <c r="AJ62" s="833">
        <v>5.8823529411764705E-2</v>
      </c>
      <c r="AK62" s="833">
        <v>0</v>
      </c>
      <c r="AL62" s="833">
        <v>0</v>
      </c>
      <c r="AM62" s="833">
        <v>0</v>
      </c>
      <c r="AN62" s="833">
        <v>0</v>
      </c>
    </row>
    <row r="63" spans="15:40" ht="20.100000000000001" customHeight="1">
      <c r="O63" s="838">
        <v>30</v>
      </c>
      <c r="P63" s="1002" t="s">
        <v>1102</v>
      </c>
      <c r="Q63" s="831">
        <v>4</v>
      </c>
      <c r="R63" s="832">
        <v>68</v>
      </c>
      <c r="S63" s="833">
        <v>0.94117647058823528</v>
      </c>
      <c r="T63" s="832">
        <v>58</v>
      </c>
      <c r="U63" s="833">
        <v>0.8529411764705882</v>
      </c>
      <c r="V63" s="884">
        <v>501.69</v>
      </c>
      <c r="W63" s="884">
        <v>7.4</v>
      </c>
      <c r="X63" s="884" t="s">
        <v>2161</v>
      </c>
      <c r="Y63" s="832">
        <v>0</v>
      </c>
      <c r="Z63" s="832">
        <v>0</v>
      </c>
      <c r="AA63" s="832">
        <v>1</v>
      </c>
      <c r="AB63" s="832">
        <v>2</v>
      </c>
      <c r="AC63" s="832">
        <v>1</v>
      </c>
      <c r="AD63" s="832">
        <v>0</v>
      </c>
      <c r="AE63" s="832">
        <v>3</v>
      </c>
      <c r="AF63" s="832">
        <v>3</v>
      </c>
      <c r="AG63" s="832">
        <v>0</v>
      </c>
      <c r="AH63" s="832">
        <v>0</v>
      </c>
      <c r="AI63" s="832">
        <v>4</v>
      </c>
      <c r="AJ63" s="832">
        <v>3</v>
      </c>
      <c r="AK63" s="832">
        <v>0</v>
      </c>
      <c r="AL63" s="832">
        <v>0</v>
      </c>
      <c r="AM63" s="832">
        <v>1</v>
      </c>
      <c r="AN63" s="832">
        <v>0</v>
      </c>
    </row>
    <row r="64" spans="15:40" ht="20.100000000000001" customHeight="1">
      <c r="O64" s="838" t="s">
        <v>299</v>
      </c>
      <c r="P64" s="1002" t="s">
        <v>299</v>
      </c>
      <c r="Q64" s="831" t="s">
        <v>299</v>
      </c>
      <c r="R64" s="832"/>
      <c r="S64" s="833"/>
      <c r="T64" s="832"/>
      <c r="U64" s="833"/>
      <c r="V64" s="884" t="s">
        <v>299</v>
      </c>
      <c r="W64" s="884" t="s">
        <v>299</v>
      </c>
      <c r="X64" s="884" t="s">
        <v>299</v>
      </c>
      <c r="Y64" s="833">
        <v>0</v>
      </c>
      <c r="Z64" s="833">
        <v>0</v>
      </c>
      <c r="AA64" s="833">
        <v>1.4705882352941176E-2</v>
      </c>
      <c r="AB64" s="833">
        <v>2.9411764705882353E-2</v>
      </c>
      <c r="AC64" s="833">
        <v>1.4705882352941176E-2</v>
      </c>
      <c r="AD64" s="833">
        <v>0</v>
      </c>
      <c r="AE64" s="833">
        <v>4.4117647058823532E-2</v>
      </c>
      <c r="AF64" s="833">
        <v>4.4117647058823532E-2</v>
      </c>
      <c r="AG64" s="833">
        <v>0</v>
      </c>
      <c r="AH64" s="833">
        <v>0</v>
      </c>
      <c r="AI64" s="833">
        <v>5.8823529411764705E-2</v>
      </c>
      <c r="AJ64" s="833">
        <v>4.4117647058823532E-2</v>
      </c>
      <c r="AK64" s="833">
        <v>0</v>
      </c>
      <c r="AL64" s="833">
        <v>0</v>
      </c>
      <c r="AM64" s="833">
        <v>1.4705882352941176E-2</v>
      </c>
      <c r="AN64" s="833">
        <v>0</v>
      </c>
    </row>
    <row r="65" spans="15:40" ht="20.100000000000001" customHeight="1">
      <c r="O65" s="845">
        <v>31</v>
      </c>
      <c r="P65" s="1002" t="s">
        <v>1103</v>
      </c>
      <c r="Q65" s="831">
        <v>2</v>
      </c>
      <c r="R65" s="832">
        <v>34</v>
      </c>
      <c r="S65" s="833">
        <v>1</v>
      </c>
      <c r="T65" s="832">
        <v>34</v>
      </c>
      <c r="U65" s="833">
        <v>1</v>
      </c>
      <c r="V65" s="884">
        <v>268.7</v>
      </c>
      <c r="W65" s="884">
        <v>7.9</v>
      </c>
      <c r="X65" s="884" t="s">
        <v>2162</v>
      </c>
      <c r="Y65" s="832">
        <v>0</v>
      </c>
      <c r="Z65" s="832">
        <v>0</v>
      </c>
      <c r="AA65" s="832">
        <v>0</v>
      </c>
      <c r="AB65" s="832">
        <v>0</v>
      </c>
      <c r="AC65" s="832">
        <v>0</v>
      </c>
      <c r="AD65" s="832">
        <v>0</v>
      </c>
      <c r="AE65" s="832">
        <v>0</v>
      </c>
      <c r="AF65" s="832">
        <v>0</v>
      </c>
      <c r="AG65" s="832">
        <v>0</v>
      </c>
      <c r="AH65" s="832">
        <v>0</v>
      </c>
      <c r="AI65" s="832">
        <v>2</v>
      </c>
      <c r="AJ65" s="832">
        <v>2</v>
      </c>
      <c r="AK65" s="832">
        <v>0</v>
      </c>
      <c r="AL65" s="832">
        <v>0</v>
      </c>
      <c r="AM65" s="832">
        <v>0</v>
      </c>
      <c r="AN65" s="832">
        <v>0</v>
      </c>
    </row>
    <row r="66" spans="15:40" ht="20.100000000000001" customHeight="1">
      <c r="O66" s="838" t="s">
        <v>299</v>
      </c>
      <c r="P66" s="1002" t="s">
        <v>299</v>
      </c>
      <c r="Q66" s="831" t="s">
        <v>299</v>
      </c>
      <c r="R66" s="832"/>
      <c r="S66" s="833"/>
      <c r="T66" s="832"/>
      <c r="U66" s="833"/>
      <c r="V66" s="884" t="s">
        <v>299</v>
      </c>
      <c r="W66" s="884" t="s">
        <v>299</v>
      </c>
      <c r="X66" s="884" t="s">
        <v>299</v>
      </c>
      <c r="Y66" s="833">
        <v>0</v>
      </c>
      <c r="Z66" s="833">
        <v>0</v>
      </c>
      <c r="AA66" s="833">
        <v>0</v>
      </c>
      <c r="AB66" s="833">
        <v>0</v>
      </c>
      <c r="AC66" s="833">
        <v>0</v>
      </c>
      <c r="AD66" s="833">
        <v>0</v>
      </c>
      <c r="AE66" s="833">
        <v>0</v>
      </c>
      <c r="AF66" s="833">
        <v>0</v>
      </c>
      <c r="AG66" s="833">
        <v>0</v>
      </c>
      <c r="AH66" s="833">
        <v>0</v>
      </c>
      <c r="AI66" s="833">
        <v>5.8823529411764705E-2</v>
      </c>
      <c r="AJ66" s="833">
        <v>5.8823529411764705E-2</v>
      </c>
      <c r="AK66" s="833">
        <v>0</v>
      </c>
      <c r="AL66" s="833">
        <v>0</v>
      </c>
      <c r="AM66" s="833">
        <v>0</v>
      </c>
      <c r="AN66" s="833">
        <v>0</v>
      </c>
    </row>
    <row r="67" spans="15:40" ht="20.100000000000001" customHeight="1">
      <c r="O67" s="838">
        <v>32</v>
      </c>
      <c r="P67" s="1002" t="s">
        <v>2030</v>
      </c>
      <c r="Q67" s="831">
        <v>1</v>
      </c>
      <c r="R67" s="832">
        <v>17</v>
      </c>
      <c r="S67" s="833">
        <v>0.82352941176470584</v>
      </c>
      <c r="T67" s="832">
        <v>14</v>
      </c>
      <c r="U67" s="833">
        <v>0.82352941176470584</v>
      </c>
      <c r="V67" s="884">
        <v>109.81</v>
      </c>
      <c r="W67" s="884">
        <v>6.5</v>
      </c>
      <c r="X67" s="884" t="s">
        <v>2163</v>
      </c>
      <c r="Y67" s="832">
        <v>0</v>
      </c>
      <c r="Z67" s="832">
        <v>0</v>
      </c>
      <c r="AA67" s="832">
        <v>3</v>
      </c>
      <c r="AB67" s="832">
        <v>0</v>
      </c>
      <c r="AC67" s="832">
        <v>0</v>
      </c>
      <c r="AD67" s="832">
        <v>0</v>
      </c>
      <c r="AE67" s="832">
        <v>0</v>
      </c>
      <c r="AF67" s="832">
        <v>0</v>
      </c>
      <c r="AG67" s="832">
        <v>0</v>
      </c>
      <c r="AH67" s="832">
        <v>0</v>
      </c>
      <c r="AI67" s="832">
        <v>1</v>
      </c>
      <c r="AJ67" s="832">
        <v>1</v>
      </c>
      <c r="AK67" s="832">
        <v>0</v>
      </c>
      <c r="AL67" s="832">
        <v>3</v>
      </c>
      <c r="AM67" s="832">
        <v>0</v>
      </c>
      <c r="AN67" s="832">
        <v>0</v>
      </c>
    </row>
    <row r="68" spans="15:40" ht="20.100000000000001" customHeight="1">
      <c r="O68" s="838" t="s">
        <v>299</v>
      </c>
      <c r="P68" s="1002" t="s">
        <v>299</v>
      </c>
      <c r="Q68" s="831" t="s">
        <v>299</v>
      </c>
      <c r="R68" s="832"/>
      <c r="S68" s="833"/>
      <c r="T68" s="832"/>
      <c r="U68" s="833"/>
      <c r="V68" s="884" t="s">
        <v>299</v>
      </c>
      <c r="W68" s="884" t="s">
        <v>299</v>
      </c>
      <c r="X68" s="884" t="s">
        <v>299</v>
      </c>
      <c r="Y68" s="833">
        <v>0</v>
      </c>
      <c r="Z68" s="833">
        <v>0</v>
      </c>
      <c r="AA68" s="833">
        <v>0.17647058823529413</v>
      </c>
      <c r="AB68" s="833">
        <v>0</v>
      </c>
      <c r="AC68" s="833">
        <v>0</v>
      </c>
      <c r="AD68" s="833">
        <v>0</v>
      </c>
      <c r="AE68" s="833">
        <v>0</v>
      </c>
      <c r="AF68" s="833">
        <v>0</v>
      </c>
      <c r="AG68" s="833">
        <v>0</v>
      </c>
      <c r="AH68" s="833">
        <v>0</v>
      </c>
      <c r="AI68" s="833">
        <v>5.8823529411764705E-2</v>
      </c>
      <c r="AJ68" s="833">
        <v>5.8823529411764705E-2</v>
      </c>
      <c r="AK68" s="833">
        <v>0</v>
      </c>
      <c r="AL68" s="833">
        <v>0.17647058823529413</v>
      </c>
      <c r="AM68" s="833">
        <v>0</v>
      </c>
      <c r="AN68" s="833">
        <v>0</v>
      </c>
    </row>
    <row r="69" spans="15:40" ht="20.100000000000001" customHeight="1">
      <c r="O69" s="838">
        <v>33</v>
      </c>
      <c r="P69" s="1002" t="s">
        <v>2031</v>
      </c>
      <c r="Q69" s="831">
        <v>3</v>
      </c>
      <c r="R69" s="832">
        <v>51</v>
      </c>
      <c r="S69" s="833">
        <v>0.96078431372549022</v>
      </c>
      <c r="T69" s="832">
        <v>48</v>
      </c>
      <c r="U69" s="833">
        <v>0.94117647058823528</v>
      </c>
      <c r="V69" s="884">
        <v>387.16</v>
      </c>
      <c r="W69" s="884">
        <v>7.6</v>
      </c>
      <c r="X69" s="884" t="s">
        <v>2164</v>
      </c>
      <c r="Y69" s="832">
        <v>0</v>
      </c>
      <c r="Z69" s="832">
        <v>0</v>
      </c>
      <c r="AA69" s="832">
        <v>2</v>
      </c>
      <c r="AB69" s="832">
        <v>0</v>
      </c>
      <c r="AC69" s="832">
        <v>0</v>
      </c>
      <c r="AD69" s="832">
        <v>0</v>
      </c>
      <c r="AE69" s="832">
        <v>0</v>
      </c>
      <c r="AF69" s="832">
        <v>1</v>
      </c>
      <c r="AG69" s="832">
        <v>0</v>
      </c>
      <c r="AH69" s="832">
        <v>0</v>
      </c>
      <c r="AI69" s="832">
        <v>1</v>
      </c>
      <c r="AJ69" s="832">
        <v>1</v>
      </c>
      <c r="AK69" s="832">
        <v>0</v>
      </c>
      <c r="AL69" s="832">
        <v>2</v>
      </c>
      <c r="AM69" s="832">
        <v>0</v>
      </c>
      <c r="AN69" s="832">
        <v>0</v>
      </c>
    </row>
    <row r="70" spans="15:40" ht="20.100000000000001" customHeight="1">
      <c r="O70" s="838"/>
      <c r="P70" s="1002" t="s">
        <v>299</v>
      </c>
      <c r="Q70" s="831" t="s">
        <v>299</v>
      </c>
      <c r="R70" s="832"/>
      <c r="S70" s="833"/>
      <c r="T70" s="832"/>
      <c r="U70" s="833"/>
      <c r="V70" s="884" t="s">
        <v>299</v>
      </c>
      <c r="W70" s="884" t="s">
        <v>299</v>
      </c>
      <c r="X70" s="884" t="s">
        <v>299</v>
      </c>
      <c r="Y70" s="833">
        <v>0</v>
      </c>
      <c r="Z70" s="833">
        <v>0</v>
      </c>
      <c r="AA70" s="833">
        <v>3.9215686274509803E-2</v>
      </c>
      <c r="AB70" s="833">
        <v>0</v>
      </c>
      <c r="AC70" s="833">
        <v>0</v>
      </c>
      <c r="AD70" s="833">
        <v>0</v>
      </c>
      <c r="AE70" s="833">
        <v>0</v>
      </c>
      <c r="AF70" s="833">
        <v>1.9607843137254902E-2</v>
      </c>
      <c r="AG70" s="833">
        <v>0</v>
      </c>
      <c r="AH70" s="833">
        <v>0</v>
      </c>
      <c r="AI70" s="833">
        <v>1.9607843137254902E-2</v>
      </c>
      <c r="AJ70" s="833">
        <v>1.9607843137254902E-2</v>
      </c>
      <c r="AK70" s="833">
        <v>0</v>
      </c>
      <c r="AL70" s="833">
        <v>3.9215686274509803E-2</v>
      </c>
      <c r="AM70" s="833">
        <v>0</v>
      </c>
      <c r="AN70" s="833">
        <v>0</v>
      </c>
    </row>
    <row r="71" spans="15:40" ht="20.100000000000001" customHeight="1">
      <c r="O71" s="838">
        <v>34</v>
      </c>
      <c r="P71" s="1002" t="s">
        <v>2032</v>
      </c>
      <c r="Q71" s="831">
        <v>44</v>
      </c>
      <c r="R71" s="832">
        <v>748</v>
      </c>
      <c r="S71" s="833">
        <v>0.96925133689839571</v>
      </c>
      <c r="T71" s="832">
        <v>681</v>
      </c>
      <c r="U71" s="833">
        <v>0.91042780748663099</v>
      </c>
      <c r="V71" s="884">
        <v>5671.35</v>
      </c>
      <c r="W71" s="884">
        <v>7.6</v>
      </c>
      <c r="X71" s="884" t="s">
        <v>2165</v>
      </c>
      <c r="Y71" s="832">
        <v>0</v>
      </c>
      <c r="Z71" s="832">
        <v>1</v>
      </c>
      <c r="AA71" s="832">
        <v>19</v>
      </c>
      <c r="AB71" s="832">
        <v>2</v>
      </c>
      <c r="AC71" s="832">
        <v>1</v>
      </c>
      <c r="AD71" s="832">
        <v>8</v>
      </c>
      <c r="AE71" s="832">
        <v>5</v>
      </c>
      <c r="AF71" s="832">
        <v>31</v>
      </c>
      <c r="AG71" s="832">
        <v>0</v>
      </c>
      <c r="AH71" s="832">
        <v>0</v>
      </c>
      <c r="AI71" s="832">
        <v>31</v>
      </c>
      <c r="AJ71" s="832">
        <v>17</v>
      </c>
      <c r="AK71" s="832">
        <v>0</v>
      </c>
      <c r="AL71" s="832">
        <v>13</v>
      </c>
      <c r="AM71" s="832">
        <v>6</v>
      </c>
      <c r="AN71" s="832">
        <v>0</v>
      </c>
    </row>
    <row r="72" spans="15:40" ht="20.100000000000001" customHeight="1">
      <c r="O72" s="838" t="s">
        <v>299</v>
      </c>
      <c r="P72" s="1002" t="s">
        <v>299</v>
      </c>
      <c r="Q72" s="831" t="s">
        <v>299</v>
      </c>
      <c r="R72" s="832"/>
      <c r="S72" s="833"/>
      <c r="T72" s="832"/>
      <c r="U72" s="833"/>
      <c r="V72" s="884" t="s">
        <v>299</v>
      </c>
      <c r="W72" s="884" t="s">
        <v>299</v>
      </c>
      <c r="X72" s="884" t="s">
        <v>299</v>
      </c>
      <c r="Y72" s="833">
        <v>0</v>
      </c>
      <c r="Z72" s="833">
        <v>1.3368983957219251E-3</v>
      </c>
      <c r="AA72" s="833">
        <v>2.5401069518716578E-2</v>
      </c>
      <c r="AB72" s="833">
        <v>2.6737967914438501E-3</v>
      </c>
      <c r="AC72" s="833">
        <v>1.3368983957219251E-3</v>
      </c>
      <c r="AD72" s="833">
        <v>1.06951871657754E-2</v>
      </c>
      <c r="AE72" s="833">
        <v>6.6844919786096255E-3</v>
      </c>
      <c r="AF72" s="833">
        <v>4.1443850267379678E-2</v>
      </c>
      <c r="AG72" s="833">
        <v>0</v>
      </c>
      <c r="AH72" s="833">
        <v>0</v>
      </c>
      <c r="AI72" s="833">
        <v>4.1443850267379678E-2</v>
      </c>
      <c r="AJ72" s="833">
        <v>2.2727272727272728E-2</v>
      </c>
      <c r="AK72" s="833">
        <v>0</v>
      </c>
      <c r="AL72" s="833">
        <v>1.7379679144385027E-2</v>
      </c>
      <c r="AM72" s="833">
        <v>8.0213903743315516E-3</v>
      </c>
      <c r="AN72" s="833">
        <v>0</v>
      </c>
    </row>
    <row r="73" spans="15:40" ht="20.100000000000001" customHeight="1">
      <c r="O73" s="838">
        <v>35</v>
      </c>
      <c r="P73" s="1002" t="s">
        <v>2033</v>
      </c>
      <c r="Q73" s="831">
        <v>1</v>
      </c>
      <c r="R73" s="832">
        <v>17</v>
      </c>
      <c r="S73" s="833">
        <v>1</v>
      </c>
      <c r="T73" s="832">
        <v>17</v>
      </c>
      <c r="U73" s="833">
        <v>1</v>
      </c>
      <c r="V73" s="884">
        <v>136</v>
      </c>
      <c r="W73" s="884">
        <v>8</v>
      </c>
      <c r="X73" s="884" t="s">
        <v>1403</v>
      </c>
      <c r="Y73" s="832">
        <v>0</v>
      </c>
      <c r="Z73" s="832">
        <v>0</v>
      </c>
      <c r="AA73" s="832">
        <v>0</v>
      </c>
      <c r="AB73" s="832">
        <v>0</v>
      </c>
      <c r="AC73" s="832">
        <v>0</v>
      </c>
      <c r="AD73" s="832">
        <v>0</v>
      </c>
      <c r="AE73" s="832">
        <v>0</v>
      </c>
      <c r="AF73" s="832">
        <v>0</v>
      </c>
      <c r="AG73" s="832">
        <v>0</v>
      </c>
      <c r="AH73" s="832">
        <v>0</v>
      </c>
      <c r="AI73" s="832">
        <v>0</v>
      </c>
      <c r="AJ73" s="832">
        <v>0</v>
      </c>
      <c r="AK73" s="832">
        <v>0</v>
      </c>
      <c r="AL73" s="832">
        <v>0</v>
      </c>
      <c r="AM73" s="832">
        <v>0</v>
      </c>
      <c r="AN73" s="832">
        <v>0</v>
      </c>
    </row>
    <row r="74" spans="15:40" ht="20.100000000000001" customHeight="1">
      <c r="O74" s="838" t="s">
        <v>299</v>
      </c>
      <c r="P74" s="1002" t="s">
        <v>299</v>
      </c>
      <c r="Q74" s="831" t="s">
        <v>299</v>
      </c>
      <c r="R74" s="832"/>
      <c r="S74" s="833"/>
      <c r="T74" s="832"/>
      <c r="U74" s="833"/>
      <c r="V74" s="884" t="s">
        <v>299</v>
      </c>
      <c r="W74" s="884" t="s">
        <v>299</v>
      </c>
      <c r="X74" s="884" t="s">
        <v>299</v>
      </c>
      <c r="Y74" s="833">
        <v>0</v>
      </c>
      <c r="Z74" s="833">
        <v>0</v>
      </c>
      <c r="AA74" s="833">
        <v>0</v>
      </c>
      <c r="AB74" s="833">
        <v>0</v>
      </c>
      <c r="AC74" s="833">
        <v>0</v>
      </c>
      <c r="AD74" s="833">
        <v>0</v>
      </c>
      <c r="AE74" s="833">
        <v>0</v>
      </c>
      <c r="AF74" s="833">
        <v>0</v>
      </c>
      <c r="AG74" s="833">
        <v>0</v>
      </c>
      <c r="AH74" s="833">
        <v>0</v>
      </c>
      <c r="AI74" s="833">
        <v>0</v>
      </c>
      <c r="AJ74" s="833">
        <v>0</v>
      </c>
      <c r="AK74" s="833">
        <v>0</v>
      </c>
      <c r="AL74" s="833">
        <v>0</v>
      </c>
      <c r="AM74" s="833">
        <v>0</v>
      </c>
      <c r="AN74" s="833">
        <v>0</v>
      </c>
    </row>
    <row r="75" spans="15:40" ht="20.100000000000001" customHeight="1">
      <c r="O75" s="838">
        <v>36</v>
      </c>
      <c r="P75" s="1002" t="s">
        <v>2034</v>
      </c>
      <c r="Q75" s="831">
        <v>2</v>
      </c>
      <c r="R75" s="832">
        <v>34</v>
      </c>
      <c r="S75" s="833">
        <v>1</v>
      </c>
      <c r="T75" s="832">
        <v>33</v>
      </c>
      <c r="U75" s="833">
        <v>0.97058823529411764</v>
      </c>
      <c r="V75" s="884">
        <v>271.44</v>
      </c>
      <c r="W75" s="884">
        <v>8</v>
      </c>
      <c r="X75" s="884" t="s">
        <v>2166</v>
      </c>
      <c r="Y75" s="832">
        <v>0</v>
      </c>
      <c r="Z75" s="832">
        <v>0</v>
      </c>
      <c r="AA75" s="832">
        <v>0</v>
      </c>
      <c r="AB75" s="832">
        <v>0</v>
      </c>
      <c r="AC75" s="832">
        <v>0</v>
      </c>
      <c r="AD75" s="832">
        <v>0</v>
      </c>
      <c r="AE75" s="832">
        <v>0</v>
      </c>
      <c r="AF75" s="832">
        <v>1</v>
      </c>
      <c r="AG75" s="832">
        <v>0</v>
      </c>
      <c r="AH75" s="832">
        <v>0</v>
      </c>
      <c r="AI75" s="832">
        <v>3</v>
      </c>
      <c r="AJ75" s="832">
        <v>0</v>
      </c>
      <c r="AK75" s="832">
        <v>0</v>
      </c>
      <c r="AL75" s="832">
        <v>0</v>
      </c>
      <c r="AM75" s="832">
        <v>0</v>
      </c>
      <c r="AN75" s="832">
        <v>0</v>
      </c>
    </row>
    <row r="76" spans="15:40" ht="20.100000000000001" customHeight="1">
      <c r="O76" s="838" t="s">
        <v>299</v>
      </c>
      <c r="P76" s="1002" t="s">
        <v>299</v>
      </c>
      <c r="Q76" s="831"/>
      <c r="R76" s="832"/>
      <c r="S76" s="833"/>
      <c r="T76" s="832"/>
      <c r="U76" s="833"/>
      <c r="V76" s="884" t="s">
        <v>299</v>
      </c>
      <c r="W76" s="884" t="s">
        <v>299</v>
      </c>
      <c r="X76" s="884" t="s">
        <v>299</v>
      </c>
      <c r="Y76" s="833">
        <v>0</v>
      </c>
      <c r="Z76" s="833">
        <v>0</v>
      </c>
      <c r="AA76" s="833">
        <v>0</v>
      </c>
      <c r="AB76" s="833">
        <v>0</v>
      </c>
      <c r="AC76" s="833">
        <v>0</v>
      </c>
      <c r="AD76" s="833">
        <v>0</v>
      </c>
      <c r="AE76" s="833">
        <v>0</v>
      </c>
      <c r="AF76" s="833">
        <v>2.9411764705882353E-2</v>
      </c>
      <c r="AG76" s="833">
        <v>0</v>
      </c>
      <c r="AH76" s="833">
        <v>0</v>
      </c>
      <c r="AI76" s="833">
        <v>8.8235294117647065E-2</v>
      </c>
      <c r="AJ76" s="833">
        <v>0</v>
      </c>
      <c r="AK76" s="833">
        <v>0</v>
      </c>
      <c r="AL76" s="833">
        <v>0</v>
      </c>
      <c r="AM76" s="833">
        <v>0</v>
      </c>
      <c r="AN76" s="833">
        <v>0</v>
      </c>
    </row>
    <row r="77" spans="15:40" ht="20.100000000000001" customHeight="1">
      <c r="O77" s="838">
        <v>37</v>
      </c>
      <c r="P77" s="1002" t="s">
        <v>2035</v>
      </c>
      <c r="Q77" s="843">
        <v>3</v>
      </c>
      <c r="R77" s="832">
        <v>51</v>
      </c>
      <c r="S77" s="833">
        <v>1</v>
      </c>
      <c r="T77" s="832">
        <v>50</v>
      </c>
      <c r="U77" s="833">
        <v>0.98039215686274506</v>
      </c>
      <c r="V77" s="884">
        <v>407.44</v>
      </c>
      <c r="W77" s="884">
        <v>8</v>
      </c>
      <c r="X77" s="884" t="s">
        <v>2167</v>
      </c>
      <c r="Y77" s="832">
        <v>0</v>
      </c>
      <c r="Z77" s="832">
        <v>0</v>
      </c>
      <c r="AA77" s="832">
        <v>0</v>
      </c>
      <c r="AB77" s="832">
        <v>0</v>
      </c>
      <c r="AC77" s="832">
        <v>0</v>
      </c>
      <c r="AD77" s="832">
        <v>0</v>
      </c>
      <c r="AE77" s="832">
        <v>0</v>
      </c>
      <c r="AF77" s="832">
        <v>1</v>
      </c>
      <c r="AG77" s="832">
        <v>0</v>
      </c>
      <c r="AH77" s="832">
        <v>0</v>
      </c>
      <c r="AI77" s="832">
        <v>3</v>
      </c>
      <c r="AJ77" s="832">
        <v>0</v>
      </c>
      <c r="AK77" s="832">
        <v>0</v>
      </c>
      <c r="AL77" s="832">
        <v>0</v>
      </c>
      <c r="AM77" s="832">
        <v>0</v>
      </c>
      <c r="AN77" s="832">
        <v>0</v>
      </c>
    </row>
    <row r="78" spans="15:40" ht="20.100000000000001" customHeight="1">
      <c r="O78" s="838" t="s">
        <v>299</v>
      </c>
      <c r="P78" s="1002" t="s">
        <v>299</v>
      </c>
      <c r="Q78" s="831" t="s">
        <v>299</v>
      </c>
      <c r="R78" s="832"/>
      <c r="S78" s="833"/>
      <c r="T78" s="832"/>
      <c r="U78" s="833"/>
      <c r="V78" s="884" t="s">
        <v>299</v>
      </c>
      <c r="W78" s="884" t="s">
        <v>299</v>
      </c>
      <c r="X78" s="884" t="s">
        <v>299</v>
      </c>
      <c r="Y78" s="833">
        <v>0</v>
      </c>
      <c r="Z78" s="833">
        <v>0</v>
      </c>
      <c r="AA78" s="833">
        <v>0</v>
      </c>
      <c r="AB78" s="833">
        <v>0</v>
      </c>
      <c r="AC78" s="833">
        <v>0</v>
      </c>
      <c r="AD78" s="833">
        <v>0</v>
      </c>
      <c r="AE78" s="833">
        <v>0</v>
      </c>
      <c r="AF78" s="833">
        <v>1.9607843137254902E-2</v>
      </c>
      <c r="AG78" s="833">
        <v>0</v>
      </c>
      <c r="AH78" s="833">
        <v>0</v>
      </c>
      <c r="AI78" s="833">
        <v>5.8823529411764705E-2</v>
      </c>
      <c r="AJ78" s="833">
        <v>0</v>
      </c>
      <c r="AK78" s="833">
        <v>0</v>
      </c>
      <c r="AL78" s="833">
        <v>0</v>
      </c>
      <c r="AM78" s="833">
        <v>0</v>
      </c>
      <c r="AN78" s="833">
        <v>0</v>
      </c>
    </row>
    <row r="79" spans="15:40" ht="20.100000000000001" customHeight="1">
      <c r="O79" s="838">
        <v>38</v>
      </c>
      <c r="P79" s="1003" t="s">
        <v>327</v>
      </c>
      <c r="Q79" s="896">
        <v>47</v>
      </c>
      <c r="R79" s="897">
        <v>799</v>
      </c>
      <c r="S79" s="898">
        <v>0.9712140175219024</v>
      </c>
      <c r="T79" s="897">
        <v>731</v>
      </c>
      <c r="U79" s="898">
        <v>0.91489361702127658</v>
      </c>
      <c r="V79" s="899">
        <v>6078.79</v>
      </c>
      <c r="W79" s="899">
        <v>7.6</v>
      </c>
      <c r="X79" s="899" t="s">
        <v>2168</v>
      </c>
      <c r="Y79" s="897">
        <v>0</v>
      </c>
      <c r="Z79" s="897">
        <v>1</v>
      </c>
      <c r="AA79" s="897">
        <v>19</v>
      </c>
      <c r="AB79" s="897">
        <v>2</v>
      </c>
      <c r="AC79" s="897">
        <v>1</v>
      </c>
      <c r="AD79" s="897">
        <v>8</v>
      </c>
      <c r="AE79" s="897">
        <v>5</v>
      </c>
      <c r="AF79" s="897">
        <v>32</v>
      </c>
      <c r="AG79" s="897">
        <v>0</v>
      </c>
      <c r="AH79" s="897">
        <v>0</v>
      </c>
      <c r="AI79" s="897">
        <v>34</v>
      </c>
      <c r="AJ79" s="897">
        <v>17</v>
      </c>
      <c r="AK79" s="897">
        <v>0</v>
      </c>
      <c r="AL79" s="897">
        <v>13</v>
      </c>
      <c r="AM79" s="897">
        <v>6</v>
      </c>
      <c r="AN79" s="897">
        <v>0</v>
      </c>
    </row>
    <row r="80" spans="15:40" ht="20.100000000000001" customHeight="1">
      <c r="O80" s="838" t="s">
        <v>299</v>
      </c>
      <c r="P80" s="1003" t="s">
        <v>299</v>
      </c>
      <c r="Q80" s="896" t="s">
        <v>299</v>
      </c>
      <c r="R80" s="897"/>
      <c r="S80" s="898"/>
      <c r="T80" s="897"/>
      <c r="U80" s="898"/>
      <c r="V80" s="899" t="s">
        <v>299</v>
      </c>
      <c r="W80" s="899" t="s">
        <v>299</v>
      </c>
      <c r="X80" s="899" t="s">
        <v>299</v>
      </c>
      <c r="Y80" s="898">
        <v>0</v>
      </c>
      <c r="Z80" s="898">
        <v>1.2515644555694619E-3</v>
      </c>
      <c r="AA80" s="898">
        <v>2.3779724655819776E-2</v>
      </c>
      <c r="AB80" s="898">
        <v>2.5031289111389237E-3</v>
      </c>
      <c r="AC80" s="898">
        <v>1.2515644555694619E-3</v>
      </c>
      <c r="AD80" s="898">
        <v>1.0012515644555695E-2</v>
      </c>
      <c r="AE80" s="898">
        <v>6.2578222778473091E-3</v>
      </c>
      <c r="AF80" s="898">
        <v>4.005006257822278E-2</v>
      </c>
      <c r="AG80" s="898">
        <v>0</v>
      </c>
      <c r="AH80" s="898">
        <v>0</v>
      </c>
      <c r="AI80" s="898">
        <v>4.2553191489361701E-2</v>
      </c>
      <c r="AJ80" s="898">
        <v>2.1276595744680851E-2</v>
      </c>
      <c r="AK80" s="898">
        <v>0</v>
      </c>
      <c r="AL80" s="898">
        <v>1.6270337922403004E-2</v>
      </c>
      <c r="AM80" s="898">
        <v>7.5093867334167707E-3</v>
      </c>
      <c r="AN80" s="898">
        <v>0</v>
      </c>
    </row>
    <row r="81" spans="15:40" ht="20.100000000000001" customHeight="1">
      <c r="O81" s="838">
        <v>39</v>
      </c>
      <c r="P81" s="1002" t="s">
        <v>1104</v>
      </c>
      <c r="Q81" s="831">
        <v>1</v>
      </c>
      <c r="R81" s="832">
        <v>17</v>
      </c>
      <c r="S81" s="833">
        <v>1</v>
      </c>
      <c r="T81" s="832">
        <v>17</v>
      </c>
      <c r="U81" s="833">
        <v>1</v>
      </c>
      <c r="V81" s="884">
        <v>136</v>
      </c>
      <c r="W81" s="884">
        <v>8</v>
      </c>
      <c r="X81" s="884" t="s">
        <v>1403</v>
      </c>
      <c r="Y81" s="832">
        <v>0</v>
      </c>
      <c r="Z81" s="832">
        <v>0</v>
      </c>
      <c r="AA81" s="832">
        <v>0</v>
      </c>
      <c r="AB81" s="832">
        <v>0</v>
      </c>
      <c r="AC81" s="832">
        <v>0</v>
      </c>
      <c r="AD81" s="832">
        <v>0</v>
      </c>
      <c r="AE81" s="832">
        <v>0</v>
      </c>
      <c r="AF81" s="832">
        <v>0</v>
      </c>
      <c r="AG81" s="832">
        <v>0</v>
      </c>
      <c r="AH81" s="832">
        <v>0</v>
      </c>
      <c r="AI81" s="832">
        <v>0</v>
      </c>
      <c r="AJ81" s="832">
        <v>0</v>
      </c>
      <c r="AK81" s="832">
        <v>0</v>
      </c>
      <c r="AL81" s="832">
        <v>0</v>
      </c>
      <c r="AM81" s="832">
        <v>0</v>
      </c>
      <c r="AN81" s="832">
        <v>0</v>
      </c>
    </row>
    <row r="82" spans="15:40" ht="20.100000000000001" customHeight="1">
      <c r="O82" s="838" t="s">
        <v>299</v>
      </c>
      <c r="P82" s="1002" t="s">
        <v>299</v>
      </c>
      <c r="Q82" s="831" t="s">
        <v>299</v>
      </c>
      <c r="R82" s="832"/>
      <c r="S82" s="833"/>
      <c r="T82" s="832"/>
      <c r="U82" s="833"/>
      <c r="V82" s="884" t="s">
        <v>299</v>
      </c>
      <c r="W82" s="884" t="s">
        <v>299</v>
      </c>
      <c r="X82" s="884" t="s">
        <v>299</v>
      </c>
      <c r="Y82" s="833">
        <v>0</v>
      </c>
      <c r="Z82" s="833">
        <v>0</v>
      </c>
      <c r="AA82" s="833">
        <v>0</v>
      </c>
      <c r="AB82" s="833">
        <v>0</v>
      </c>
      <c r="AC82" s="833">
        <v>0</v>
      </c>
      <c r="AD82" s="833">
        <v>0</v>
      </c>
      <c r="AE82" s="833">
        <v>0</v>
      </c>
      <c r="AF82" s="833">
        <v>0</v>
      </c>
      <c r="AG82" s="833">
        <v>0</v>
      </c>
      <c r="AH82" s="833">
        <v>0</v>
      </c>
      <c r="AI82" s="833">
        <v>0</v>
      </c>
      <c r="AJ82" s="833">
        <v>0</v>
      </c>
      <c r="AK82" s="833">
        <v>0</v>
      </c>
      <c r="AL82" s="833">
        <v>0</v>
      </c>
      <c r="AM82" s="833">
        <v>0</v>
      </c>
      <c r="AN82" s="833">
        <v>0</v>
      </c>
    </row>
    <row r="83" spans="15:40" ht="20.100000000000001" customHeight="1">
      <c r="O83" s="845">
        <v>40</v>
      </c>
      <c r="P83" s="1002" t="s">
        <v>1105</v>
      </c>
      <c r="Q83" s="831">
        <v>1</v>
      </c>
      <c r="R83" s="832">
        <v>17</v>
      </c>
      <c r="S83" s="833">
        <v>1</v>
      </c>
      <c r="T83" s="832">
        <v>17</v>
      </c>
      <c r="U83" s="833">
        <v>1</v>
      </c>
      <c r="V83" s="884">
        <v>136</v>
      </c>
      <c r="W83" s="884">
        <v>8</v>
      </c>
      <c r="X83" s="884" t="s">
        <v>1403</v>
      </c>
      <c r="Y83" s="832">
        <v>0</v>
      </c>
      <c r="Z83" s="832">
        <v>0</v>
      </c>
      <c r="AA83" s="832">
        <v>0</v>
      </c>
      <c r="AB83" s="832">
        <v>0</v>
      </c>
      <c r="AC83" s="832">
        <v>0</v>
      </c>
      <c r="AD83" s="832">
        <v>0</v>
      </c>
      <c r="AE83" s="832">
        <v>0</v>
      </c>
      <c r="AF83" s="832">
        <v>0</v>
      </c>
      <c r="AG83" s="832">
        <v>0</v>
      </c>
      <c r="AH83" s="832">
        <v>0</v>
      </c>
      <c r="AI83" s="832">
        <v>0</v>
      </c>
      <c r="AJ83" s="832">
        <v>0</v>
      </c>
      <c r="AK83" s="832">
        <v>0</v>
      </c>
      <c r="AL83" s="832">
        <v>0</v>
      </c>
      <c r="AM83" s="832">
        <v>0</v>
      </c>
      <c r="AN83" s="832">
        <v>0</v>
      </c>
    </row>
    <row r="84" spans="15:40" ht="20.100000000000001" customHeight="1">
      <c r="O84" s="845"/>
      <c r="P84" s="1002" t="s">
        <v>299</v>
      </c>
      <c r="Q84" s="831" t="s">
        <v>299</v>
      </c>
      <c r="R84" s="832"/>
      <c r="S84" s="833"/>
      <c r="T84" s="832"/>
      <c r="U84" s="833"/>
      <c r="V84" s="884" t="s">
        <v>299</v>
      </c>
      <c r="W84" s="884" t="s">
        <v>299</v>
      </c>
      <c r="X84" s="884" t="s">
        <v>299</v>
      </c>
      <c r="Y84" s="833">
        <v>0</v>
      </c>
      <c r="Z84" s="833">
        <v>0</v>
      </c>
      <c r="AA84" s="833">
        <v>0</v>
      </c>
      <c r="AB84" s="833">
        <v>0</v>
      </c>
      <c r="AC84" s="833">
        <v>0</v>
      </c>
      <c r="AD84" s="833">
        <v>0</v>
      </c>
      <c r="AE84" s="833">
        <v>0</v>
      </c>
      <c r="AF84" s="833">
        <v>0</v>
      </c>
      <c r="AG84" s="833">
        <v>0</v>
      </c>
      <c r="AH84" s="833">
        <v>0</v>
      </c>
      <c r="AI84" s="833">
        <v>0</v>
      </c>
      <c r="AJ84" s="833">
        <v>0</v>
      </c>
      <c r="AK84" s="833">
        <v>0</v>
      </c>
      <c r="AL84" s="833">
        <v>0</v>
      </c>
      <c r="AM84" s="833">
        <v>0</v>
      </c>
      <c r="AN84" s="833">
        <v>0</v>
      </c>
    </row>
    <row r="85" spans="15:40" ht="20.100000000000001" customHeight="1">
      <c r="O85" s="845">
        <v>41</v>
      </c>
      <c r="P85" s="1002" t="s">
        <v>1106</v>
      </c>
      <c r="Q85" s="831">
        <v>1</v>
      </c>
      <c r="R85" s="832">
        <v>17</v>
      </c>
      <c r="S85" s="833">
        <v>1</v>
      </c>
      <c r="T85" s="832">
        <v>17</v>
      </c>
      <c r="U85" s="833">
        <v>1</v>
      </c>
      <c r="V85" s="884">
        <v>136</v>
      </c>
      <c r="W85" s="884">
        <v>8</v>
      </c>
      <c r="X85" s="884" t="s">
        <v>1403</v>
      </c>
      <c r="Y85" s="832">
        <v>0</v>
      </c>
      <c r="Z85" s="832">
        <v>0</v>
      </c>
      <c r="AA85" s="832">
        <v>0</v>
      </c>
      <c r="AB85" s="832">
        <v>0</v>
      </c>
      <c r="AC85" s="832">
        <v>0</v>
      </c>
      <c r="AD85" s="832">
        <v>0</v>
      </c>
      <c r="AE85" s="832">
        <v>0</v>
      </c>
      <c r="AF85" s="832">
        <v>0</v>
      </c>
      <c r="AG85" s="832">
        <v>0</v>
      </c>
      <c r="AH85" s="832">
        <v>0</v>
      </c>
      <c r="AI85" s="832">
        <v>0</v>
      </c>
      <c r="AJ85" s="832">
        <v>1</v>
      </c>
      <c r="AK85" s="832">
        <v>0</v>
      </c>
      <c r="AL85" s="832">
        <v>0</v>
      </c>
      <c r="AM85" s="832">
        <v>0</v>
      </c>
      <c r="AN85" s="832">
        <v>0</v>
      </c>
    </row>
    <row r="86" spans="15:40" ht="20.100000000000001" customHeight="1">
      <c r="O86" s="838"/>
      <c r="P86" s="1002" t="s">
        <v>299</v>
      </c>
      <c r="Q86" s="831" t="s">
        <v>299</v>
      </c>
      <c r="R86" s="832"/>
      <c r="S86" s="833"/>
      <c r="T86" s="832"/>
      <c r="U86" s="833"/>
      <c r="V86" s="884" t="s">
        <v>299</v>
      </c>
      <c r="W86" s="884" t="s">
        <v>299</v>
      </c>
      <c r="X86" s="884" t="s">
        <v>299</v>
      </c>
      <c r="Y86" s="833">
        <v>0</v>
      </c>
      <c r="Z86" s="833">
        <v>0</v>
      </c>
      <c r="AA86" s="833">
        <v>0</v>
      </c>
      <c r="AB86" s="833">
        <v>0</v>
      </c>
      <c r="AC86" s="833">
        <v>0</v>
      </c>
      <c r="AD86" s="833">
        <v>0</v>
      </c>
      <c r="AE86" s="833">
        <v>0</v>
      </c>
      <c r="AF86" s="833">
        <v>0</v>
      </c>
      <c r="AG86" s="833">
        <v>0</v>
      </c>
      <c r="AH86" s="833">
        <v>0</v>
      </c>
      <c r="AI86" s="833">
        <v>0</v>
      </c>
      <c r="AJ86" s="833">
        <v>5.8823529411764705E-2</v>
      </c>
      <c r="AK86" s="833">
        <v>0</v>
      </c>
      <c r="AL86" s="833">
        <v>0</v>
      </c>
      <c r="AM86" s="833">
        <v>0</v>
      </c>
      <c r="AN86" s="833">
        <v>0</v>
      </c>
    </row>
    <row r="87" spans="15:40" ht="20.100000000000001" customHeight="1">
      <c r="O87" s="838">
        <v>42</v>
      </c>
      <c r="P87" s="1002" t="s">
        <v>1107</v>
      </c>
      <c r="Q87" s="831">
        <v>6</v>
      </c>
      <c r="R87" s="832">
        <v>102</v>
      </c>
      <c r="S87" s="833">
        <v>0.98039215686274506</v>
      </c>
      <c r="T87" s="832">
        <v>97</v>
      </c>
      <c r="U87" s="833">
        <v>0.9509803921568627</v>
      </c>
      <c r="V87" s="884">
        <v>799.41</v>
      </c>
      <c r="W87" s="884">
        <v>7.8</v>
      </c>
      <c r="X87" s="884" t="s">
        <v>2169</v>
      </c>
      <c r="Y87" s="832">
        <v>0</v>
      </c>
      <c r="Z87" s="832">
        <v>0</v>
      </c>
      <c r="AA87" s="832">
        <v>2</v>
      </c>
      <c r="AB87" s="832">
        <v>0</v>
      </c>
      <c r="AC87" s="832">
        <v>0</v>
      </c>
      <c r="AD87" s="832">
        <v>0</v>
      </c>
      <c r="AE87" s="832">
        <v>0</v>
      </c>
      <c r="AF87" s="832">
        <v>3</v>
      </c>
      <c r="AG87" s="832">
        <v>0</v>
      </c>
      <c r="AH87" s="832">
        <v>0</v>
      </c>
      <c r="AI87" s="832">
        <v>0</v>
      </c>
      <c r="AJ87" s="832">
        <v>1</v>
      </c>
      <c r="AK87" s="832">
        <v>0</v>
      </c>
      <c r="AL87" s="832">
        <v>1</v>
      </c>
      <c r="AM87" s="832">
        <v>0</v>
      </c>
      <c r="AN87" s="832">
        <v>1</v>
      </c>
    </row>
    <row r="88" spans="15:40" ht="20.100000000000001" customHeight="1">
      <c r="O88" s="838" t="s">
        <v>299</v>
      </c>
      <c r="P88" s="1002" t="s">
        <v>299</v>
      </c>
      <c r="Q88" s="831" t="s">
        <v>299</v>
      </c>
      <c r="R88" s="832"/>
      <c r="S88" s="833"/>
      <c r="T88" s="832"/>
      <c r="U88" s="833"/>
      <c r="V88" s="884" t="s">
        <v>299</v>
      </c>
      <c r="W88" s="884" t="s">
        <v>299</v>
      </c>
      <c r="X88" s="884" t="s">
        <v>299</v>
      </c>
      <c r="Y88" s="833">
        <v>0</v>
      </c>
      <c r="Z88" s="833">
        <v>0</v>
      </c>
      <c r="AA88" s="833">
        <v>1.9607843137254902E-2</v>
      </c>
      <c r="AB88" s="833">
        <v>0</v>
      </c>
      <c r="AC88" s="833">
        <v>0</v>
      </c>
      <c r="AD88" s="833">
        <v>0</v>
      </c>
      <c r="AE88" s="833">
        <v>0</v>
      </c>
      <c r="AF88" s="833">
        <v>2.9411764705882353E-2</v>
      </c>
      <c r="AG88" s="833">
        <v>0</v>
      </c>
      <c r="AH88" s="833">
        <v>0</v>
      </c>
      <c r="AI88" s="833">
        <v>0</v>
      </c>
      <c r="AJ88" s="833">
        <v>9.8039215686274508E-3</v>
      </c>
      <c r="AK88" s="833">
        <v>0</v>
      </c>
      <c r="AL88" s="833">
        <v>9.8039215686274508E-3</v>
      </c>
      <c r="AM88" s="833">
        <v>0</v>
      </c>
      <c r="AN88" s="833">
        <v>9.8039215686274508E-3</v>
      </c>
    </row>
    <row r="89" spans="15:40" ht="20.100000000000001" customHeight="1">
      <c r="O89" s="844">
        <v>43</v>
      </c>
      <c r="P89" s="1002" t="s">
        <v>1108</v>
      </c>
      <c r="Q89" s="831">
        <v>14</v>
      </c>
      <c r="R89" s="832">
        <v>238</v>
      </c>
      <c r="S89" s="833">
        <v>0.97478991596638653</v>
      </c>
      <c r="T89" s="832">
        <v>222</v>
      </c>
      <c r="U89" s="833">
        <v>0.9327731092436975</v>
      </c>
      <c r="V89" s="884">
        <v>1846.56</v>
      </c>
      <c r="W89" s="884">
        <v>7.8</v>
      </c>
      <c r="X89" s="884" t="s">
        <v>2149</v>
      </c>
      <c r="Y89" s="832">
        <v>0</v>
      </c>
      <c r="Z89" s="832">
        <v>2</v>
      </c>
      <c r="AA89" s="832">
        <v>4</v>
      </c>
      <c r="AB89" s="832">
        <v>0</v>
      </c>
      <c r="AC89" s="832">
        <v>0</v>
      </c>
      <c r="AD89" s="832">
        <v>0</v>
      </c>
      <c r="AE89" s="832">
        <v>0</v>
      </c>
      <c r="AF89" s="832">
        <v>10</v>
      </c>
      <c r="AG89" s="832">
        <v>0</v>
      </c>
      <c r="AH89" s="832">
        <v>0</v>
      </c>
      <c r="AI89" s="832">
        <v>4</v>
      </c>
      <c r="AJ89" s="832">
        <v>5</v>
      </c>
      <c r="AK89" s="832">
        <v>0</v>
      </c>
      <c r="AL89" s="832">
        <v>2</v>
      </c>
      <c r="AM89" s="832">
        <v>2</v>
      </c>
      <c r="AN89" s="832">
        <v>0</v>
      </c>
    </row>
    <row r="90" spans="15:40" ht="20.100000000000001" customHeight="1">
      <c r="O90" s="846" t="s">
        <v>299</v>
      </c>
      <c r="P90" s="1002" t="s">
        <v>299</v>
      </c>
      <c r="Q90" s="831" t="s">
        <v>299</v>
      </c>
      <c r="R90" s="832"/>
      <c r="S90" s="833"/>
      <c r="T90" s="832"/>
      <c r="U90" s="833"/>
      <c r="V90" s="884" t="s">
        <v>299</v>
      </c>
      <c r="W90" s="884" t="s">
        <v>299</v>
      </c>
      <c r="X90" s="884" t="s">
        <v>299</v>
      </c>
      <c r="Y90" s="833">
        <v>0</v>
      </c>
      <c r="Z90" s="833">
        <v>8.4033613445378148E-3</v>
      </c>
      <c r="AA90" s="833">
        <v>1.680672268907563E-2</v>
      </c>
      <c r="AB90" s="833">
        <v>0</v>
      </c>
      <c r="AC90" s="833">
        <v>0</v>
      </c>
      <c r="AD90" s="833">
        <v>0</v>
      </c>
      <c r="AE90" s="833">
        <v>0</v>
      </c>
      <c r="AF90" s="833">
        <v>4.2016806722689079E-2</v>
      </c>
      <c r="AG90" s="833">
        <v>0</v>
      </c>
      <c r="AH90" s="833">
        <v>0</v>
      </c>
      <c r="AI90" s="833">
        <v>1.680672268907563E-2</v>
      </c>
      <c r="AJ90" s="833">
        <v>2.100840336134454E-2</v>
      </c>
      <c r="AK90" s="833">
        <v>0</v>
      </c>
      <c r="AL90" s="833">
        <v>8.4033613445378148E-3</v>
      </c>
      <c r="AM90" s="833">
        <v>8.4033613445378148E-3</v>
      </c>
      <c r="AN90" s="833">
        <v>0</v>
      </c>
    </row>
    <row r="91" spans="15:40" ht="20.100000000000001" customHeight="1">
      <c r="O91" s="838">
        <v>44</v>
      </c>
      <c r="P91" s="1002" t="s">
        <v>1109</v>
      </c>
      <c r="Q91" s="831">
        <v>25</v>
      </c>
      <c r="R91" s="832">
        <v>425</v>
      </c>
      <c r="S91" s="833">
        <v>0.98117647058823532</v>
      </c>
      <c r="T91" s="832">
        <v>400</v>
      </c>
      <c r="U91" s="833">
        <v>0.94117647058823528</v>
      </c>
      <c r="V91" s="884">
        <v>3316.07</v>
      </c>
      <c r="W91" s="884">
        <v>7.8</v>
      </c>
      <c r="X91" s="884" t="s">
        <v>2170</v>
      </c>
      <c r="Y91" s="832">
        <v>0</v>
      </c>
      <c r="Z91" s="832">
        <v>1</v>
      </c>
      <c r="AA91" s="832">
        <v>7</v>
      </c>
      <c r="AB91" s="832">
        <v>0</v>
      </c>
      <c r="AC91" s="832">
        <v>0</v>
      </c>
      <c r="AD91" s="832">
        <v>0</v>
      </c>
      <c r="AE91" s="832">
        <v>0</v>
      </c>
      <c r="AF91" s="832">
        <v>17</v>
      </c>
      <c r="AG91" s="832">
        <v>0</v>
      </c>
      <c r="AH91" s="832">
        <v>0</v>
      </c>
      <c r="AI91" s="832">
        <v>13</v>
      </c>
      <c r="AJ91" s="832">
        <v>5</v>
      </c>
      <c r="AK91" s="832">
        <v>1</v>
      </c>
      <c r="AL91" s="832">
        <v>7</v>
      </c>
      <c r="AM91" s="832">
        <v>0</v>
      </c>
      <c r="AN91" s="832">
        <v>0</v>
      </c>
    </row>
    <row r="92" spans="15:40" ht="20.100000000000001" customHeight="1">
      <c r="O92" s="838" t="s">
        <v>299</v>
      </c>
      <c r="P92" s="1002" t="s">
        <v>299</v>
      </c>
      <c r="Q92" s="831" t="s">
        <v>299</v>
      </c>
      <c r="R92" s="832"/>
      <c r="S92" s="833"/>
      <c r="T92" s="832"/>
      <c r="U92" s="833"/>
      <c r="V92" s="884" t="s">
        <v>299</v>
      </c>
      <c r="W92" s="884" t="s">
        <v>299</v>
      </c>
      <c r="X92" s="884" t="s">
        <v>299</v>
      </c>
      <c r="Y92" s="833">
        <v>0</v>
      </c>
      <c r="Z92" s="833">
        <v>2.352941176470588E-3</v>
      </c>
      <c r="AA92" s="833">
        <v>1.6470588235294119E-2</v>
      </c>
      <c r="AB92" s="833">
        <v>0</v>
      </c>
      <c r="AC92" s="833">
        <v>0</v>
      </c>
      <c r="AD92" s="833">
        <v>0</v>
      </c>
      <c r="AE92" s="833">
        <v>0</v>
      </c>
      <c r="AF92" s="833">
        <v>0.04</v>
      </c>
      <c r="AG92" s="833">
        <v>0</v>
      </c>
      <c r="AH92" s="833">
        <v>0</v>
      </c>
      <c r="AI92" s="833">
        <v>3.0588235294117649E-2</v>
      </c>
      <c r="AJ92" s="833">
        <v>1.1764705882352941E-2</v>
      </c>
      <c r="AK92" s="833">
        <v>2.352941176470588E-3</v>
      </c>
      <c r="AL92" s="833">
        <v>1.6470588235294119E-2</v>
      </c>
      <c r="AM92" s="833">
        <v>0</v>
      </c>
      <c r="AN92" s="833">
        <v>0</v>
      </c>
    </row>
    <row r="93" spans="15:40" ht="20.100000000000001" customHeight="1">
      <c r="O93" s="838">
        <v>45</v>
      </c>
      <c r="P93" s="1002" t="s">
        <v>1213</v>
      </c>
      <c r="Q93" s="831">
        <v>10</v>
      </c>
      <c r="R93" s="832">
        <v>170</v>
      </c>
      <c r="S93" s="833">
        <v>0.9882352941176471</v>
      </c>
      <c r="T93" s="832">
        <v>159</v>
      </c>
      <c r="U93" s="833">
        <v>0.93529411764705883</v>
      </c>
      <c r="V93" s="884">
        <v>1343.9</v>
      </c>
      <c r="W93" s="884">
        <v>7.9</v>
      </c>
      <c r="X93" s="884" t="s">
        <v>1971</v>
      </c>
      <c r="Y93" s="832">
        <v>0</v>
      </c>
      <c r="Z93" s="832">
        <v>0</v>
      </c>
      <c r="AA93" s="832">
        <v>2</v>
      </c>
      <c r="AB93" s="832">
        <v>0</v>
      </c>
      <c r="AC93" s="832">
        <v>0</v>
      </c>
      <c r="AD93" s="832">
        <v>0</v>
      </c>
      <c r="AE93" s="832">
        <v>0</v>
      </c>
      <c r="AF93" s="832">
        <v>9</v>
      </c>
      <c r="AG93" s="832">
        <v>0</v>
      </c>
      <c r="AH93" s="832">
        <v>0</v>
      </c>
      <c r="AI93" s="832">
        <v>4</v>
      </c>
      <c r="AJ93" s="832">
        <v>0</v>
      </c>
      <c r="AK93" s="832">
        <v>0</v>
      </c>
      <c r="AL93" s="832">
        <v>1</v>
      </c>
      <c r="AM93" s="832">
        <v>1</v>
      </c>
      <c r="AN93" s="832">
        <v>0</v>
      </c>
    </row>
    <row r="94" spans="15:40" ht="20.100000000000001" customHeight="1">
      <c r="O94" s="838" t="s">
        <v>299</v>
      </c>
      <c r="P94" s="1002" t="s">
        <v>299</v>
      </c>
      <c r="Q94" s="831" t="s">
        <v>299</v>
      </c>
      <c r="R94" s="832"/>
      <c r="S94" s="833"/>
      <c r="T94" s="832"/>
      <c r="U94" s="833"/>
      <c r="V94" s="884" t="s">
        <v>299</v>
      </c>
      <c r="W94" s="884" t="s">
        <v>299</v>
      </c>
      <c r="X94" s="884" t="s">
        <v>299</v>
      </c>
      <c r="Y94" s="833">
        <v>0</v>
      </c>
      <c r="Z94" s="833">
        <v>0</v>
      </c>
      <c r="AA94" s="833">
        <v>1.1764705882352941E-2</v>
      </c>
      <c r="AB94" s="833">
        <v>0</v>
      </c>
      <c r="AC94" s="833">
        <v>0</v>
      </c>
      <c r="AD94" s="833">
        <v>0</v>
      </c>
      <c r="AE94" s="833">
        <v>0</v>
      </c>
      <c r="AF94" s="833">
        <v>5.2941176470588235E-2</v>
      </c>
      <c r="AG94" s="833">
        <v>0</v>
      </c>
      <c r="AH94" s="833">
        <v>0</v>
      </c>
      <c r="AI94" s="833">
        <v>2.3529411764705882E-2</v>
      </c>
      <c r="AJ94" s="833">
        <v>0</v>
      </c>
      <c r="AK94" s="833">
        <v>0</v>
      </c>
      <c r="AL94" s="833">
        <v>5.8823529411764705E-3</v>
      </c>
      <c r="AM94" s="833">
        <v>5.8823529411764705E-3</v>
      </c>
      <c r="AN94" s="833">
        <v>0</v>
      </c>
    </row>
    <row r="95" spans="15:40" ht="20.100000000000001" customHeight="1">
      <c r="O95" s="838">
        <v>46</v>
      </c>
      <c r="P95" s="1002" t="s">
        <v>2036</v>
      </c>
      <c r="Q95" s="831">
        <v>20</v>
      </c>
      <c r="R95" s="832">
        <v>340</v>
      </c>
      <c r="S95" s="833">
        <v>0.97941176470588232</v>
      </c>
      <c r="T95" s="832">
        <v>315</v>
      </c>
      <c r="U95" s="833">
        <v>0.92647058823529416</v>
      </c>
      <c r="V95" s="884">
        <v>2648.89</v>
      </c>
      <c r="W95" s="884">
        <v>7.8</v>
      </c>
      <c r="X95" s="884" t="s">
        <v>2171</v>
      </c>
      <c r="Y95" s="832">
        <v>0</v>
      </c>
      <c r="Z95" s="832">
        <v>2</v>
      </c>
      <c r="AA95" s="832">
        <v>5</v>
      </c>
      <c r="AB95" s="832">
        <v>0</v>
      </c>
      <c r="AC95" s="832">
        <v>0</v>
      </c>
      <c r="AD95" s="832">
        <v>0</v>
      </c>
      <c r="AE95" s="832">
        <v>2</v>
      </c>
      <c r="AF95" s="832">
        <v>16</v>
      </c>
      <c r="AG95" s="832">
        <v>0</v>
      </c>
      <c r="AH95" s="832">
        <v>0</v>
      </c>
      <c r="AI95" s="832">
        <v>7</v>
      </c>
      <c r="AJ95" s="832">
        <v>4</v>
      </c>
      <c r="AK95" s="832">
        <v>2</v>
      </c>
      <c r="AL95" s="832">
        <v>4</v>
      </c>
      <c r="AM95" s="832">
        <v>1</v>
      </c>
      <c r="AN95" s="832">
        <v>0</v>
      </c>
    </row>
    <row r="96" spans="15:40" ht="20.100000000000001" customHeight="1">
      <c r="O96" s="838" t="s">
        <v>299</v>
      </c>
      <c r="P96" s="1002" t="s">
        <v>299</v>
      </c>
      <c r="Q96" s="831" t="s">
        <v>299</v>
      </c>
      <c r="R96" s="832"/>
      <c r="S96" s="833"/>
      <c r="T96" s="832"/>
      <c r="U96" s="833"/>
      <c r="V96" s="884" t="s">
        <v>299</v>
      </c>
      <c r="W96" s="884" t="s">
        <v>299</v>
      </c>
      <c r="X96" s="884" t="s">
        <v>299</v>
      </c>
      <c r="Y96" s="833">
        <v>0</v>
      </c>
      <c r="Z96" s="833">
        <v>5.8823529411764705E-3</v>
      </c>
      <c r="AA96" s="833">
        <v>1.4705882352941176E-2</v>
      </c>
      <c r="AB96" s="833">
        <v>0</v>
      </c>
      <c r="AC96" s="833">
        <v>0</v>
      </c>
      <c r="AD96" s="833">
        <v>0</v>
      </c>
      <c r="AE96" s="833">
        <v>5.8823529411764705E-3</v>
      </c>
      <c r="AF96" s="833">
        <v>4.7058823529411764E-2</v>
      </c>
      <c r="AG96" s="833">
        <v>0</v>
      </c>
      <c r="AH96" s="833">
        <v>0</v>
      </c>
      <c r="AI96" s="833">
        <v>2.0588235294117647E-2</v>
      </c>
      <c r="AJ96" s="833">
        <v>1.1764705882352941E-2</v>
      </c>
      <c r="AK96" s="833">
        <v>5.8823529411764705E-3</v>
      </c>
      <c r="AL96" s="833">
        <v>1.1764705882352941E-2</v>
      </c>
      <c r="AM96" s="833">
        <v>2.9411764705882353E-3</v>
      </c>
      <c r="AN96" s="833">
        <v>0</v>
      </c>
    </row>
    <row r="97" spans="15:40" ht="20.100000000000001" customHeight="1">
      <c r="O97" s="838">
        <v>47</v>
      </c>
      <c r="P97" s="1002" t="s">
        <v>2037</v>
      </c>
      <c r="Q97" s="831">
        <v>13</v>
      </c>
      <c r="R97" s="832">
        <v>221</v>
      </c>
      <c r="S97" s="833">
        <v>0.96380090497737558</v>
      </c>
      <c r="T97" s="832">
        <v>199</v>
      </c>
      <c r="U97" s="833">
        <v>0.90045248868778283</v>
      </c>
      <c r="V97" s="884">
        <v>1687.68</v>
      </c>
      <c r="W97" s="884">
        <v>7.6</v>
      </c>
      <c r="X97" s="884" t="s">
        <v>2172</v>
      </c>
      <c r="Y97" s="832">
        <v>0</v>
      </c>
      <c r="Z97" s="832">
        <v>0</v>
      </c>
      <c r="AA97" s="832">
        <v>8</v>
      </c>
      <c r="AB97" s="832">
        <v>0</v>
      </c>
      <c r="AC97" s="832">
        <v>0</v>
      </c>
      <c r="AD97" s="832">
        <v>0</v>
      </c>
      <c r="AE97" s="832">
        <v>0</v>
      </c>
      <c r="AF97" s="832">
        <v>14</v>
      </c>
      <c r="AG97" s="832">
        <v>0</v>
      </c>
      <c r="AH97" s="832">
        <v>0</v>
      </c>
      <c r="AI97" s="832">
        <v>2</v>
      </c>
      <c r="AJ97" s="832">
        <v>8</v>
      </c>
      <c r="AK97" s="832">
        <v>0</v>
      </c>
      <c r="AL97" s="832">
        <v>3</v>
      </c>
      <c r="AM97" s="832">
        <v>4</v>
      </c>
      <c r="AN97" s="832">
        <v>1</v>
      </c>
    </row>
    <row r="98" spans="15:40" ht="20.100000000000001" customHeight="1">
      <c r="O98" s="838" t="s">
        <v>299</v>
      </c>
      <c r="P98" s="1002" t="s">
        <v>299</v>
      </c>
      <c r="Q98" s="831" t="s">
        <v>299</v>
      </c>
      <c r="R98" s="832"/>
      <c r="S98" s="833"/>
      <c r="T98" s="832"/>
      <c r="U98" s="833"/>
      <c r="V98" s="884" t="s">
        <v>299</v>
      </c>
      <c r="W98" s="884" t="s">
        <v>299</v>
      </c>
      <c r="X98" s="884" t="s">
        <v>299</v>
      </c>
      <c r="Y98" s="833">
        <v>0</v>
      </c>
      <c r="Z98" s="833">
        <v>0</v>
      </c>
      <c r="AA98" s="833">
        <v>3.6199095022624438E-2</v>
      </c>
      <c r="AB98" s="833">
        <v>0</v>
      </c>
      <c r="AC98" s="833">
        <v>0</v>
      </c>
      <c r="AD98" s="833">
        <v>0</v>
      </c>
      <c r="AE98" s="833">
        <v>0</v>
      </c>
      <c r="AF98" s="833">
        <v>6.3348416289592757E-2</v>
      </c>
      <c r="AG98" s="833">
        <v>0</v>
      </c>
      <c r="AH98" s="833">
        <v>0</v>
      </c>
      <c r="AI98" s="833">
        <v>9.0497737556561094E-3</v>
      </c>
      <c r="AJ98" s="833">
        <v>3.6199095022624438E-2</v>
      </c>
      <c r="AK98" s="833">
        <v>0</v>
      </c>
      <c r="AL98" s="833">
        <v>1.3574660633484163E-2</v>
      </c>
      <c r="AM98" s="833">
        <v>1.8099547511312219E-2</v>
      </c>
      <c r="AN98" s="833">
        <v>4.5248868778280547E-3</v>
      </c>
    </row>
    <row r="99" spans="15:40" ht="20.100000000000001" customHeight="1">
      <c r="O99" s="838">
        <v>48</v>
      </c>
      <c r="P99" s="1002" t="s">
        <v>2038</v>
      </c>
      <c r="Q99" s="831">
        <v>24</v>
      </c>
      <c r="R99" s="832">
        <v>408</v>
      </c>
      <c r="S99" s="833">
        <v>0.88725490196078427</v>
      </c>
      <c r="T99" s="832">
        <v>346</v>
      </c>
      <c r="U99" s="833">
        <v>0.84803921568627449</v>
      </c>
      <c r="V99" s="884">
        <v>2877.02</v>
      </c>
      <c r="W99" s="884">
        <v>7.1</v>
      </c>
      <c r="X99" s="884" t="s">
        <v>2173</v>
      </c>
      <c r="Y99" s="832">
        <v>0</v>
      </c>
      <c r="Z99" s="832">
        <v>2</v>
      </c>
      <c r="AA99" s="832">
        <v>42</v>
      </c>
      <c r="AB99" s="832">
        <v>2</v>
      </c>
      <c r="AC99" s="832">
        <v>0</v>
      </c>
      <c r="AD99" s="832">
        <v>0</v>
      </c>
      <c r="AE99" s="832">
        <v>0</v>
      </c>
      <c r="AF99" s="832">
        <v>16</v>
      </c>
      <c r="AG99" s="832">
        <v>0</v>
      </c>
      <c r="AH99" s="832">
        <v>0</v>
      </c>
      <c r="AI99" s="832">
        <v>5</v>
      </c>
      <c r="AJ99" s="832">
        <v>7</v>
      </c>
      <c r="AK99" s="832">
        <v>1</v>
      </c>
      <c r="AL99" s="832">
        <v>11</v>
      </c>
      <c r="AM99" s="832">
        <v>15</v>
      </c>
      <c r="AN99" s="832">
        <v>16</v>
      </c>
    </row>
    <row r="100" spans="15:40" ht="20.100000000000001" customHeight="1">
      <c r="O100" s="838" t="s">
        <v>299</v>
      </c>
      <c r="P100" s="1002" t="s">
        <v>299</v>
      </c>
      <c r="Q100" s="831" t="s">
        <v>299</v>
      </c>
      <c r="R100" s="832"/>
      <c r="S100" s="833"/>
      <c r="T100" s="832"/>
      <c r="U100" s="833"/>
      <c r="V100" s="884" t="s">
        <v>299</v>
      </c>
      <c r="W100" s="884" t="s">
        <v>299</v>
      </c>
      <c r="X100" s="884" t="s">
        <v>299</v>
      </c>
      <c r="Y100" s="833">
        <v>0</v>
      </c>
      <c r="Z100" s="833">
        <v>4.9019607843137254E-3</v>
      </c>
      <c r="AA100" s="833">
        <v>0.10294117647058823</v>
      </c>
      <c r="AB100" s="833">
        <v>4.9019607843137254E-3</v>
      </c>
      <c r="AC100" s="833">
        <v>0</v>
      </c>
      <c r="AD100" s="833">
        <v>0</v>
      </c>
      <c r="AE100" s="833">
        <v>0</v>
      </c>
      <c r="AF100" s="833">
        <v>3.9215686274509803E-2</v>
      </c>
      <c r="AG100" s="833">
        <v>0</v>
      </c>
      <c r="AH100" s="833">
        <v>0</v>
      </c>
      <c r="AI100" s="833">
        <v>1.2254901960784314E-2</v>
      </c>
      <c r="AJ100" s="833">
        <v>1.7156862745098041E-2</v>
      </c>
      <c r="AK100" s="833">
        <v>2.4509803921568627E-3</v>
      </c>
      <c r="AL100" s="833">
        <v>2.6960784313725492E-2</v>
      </c>
      <c r="AM100" s="833">
        <v>3.6764705882352942E-2</v>
      </c>
      <c r="AN100" s="833">
        <v>3.9215686274509803E-2</v>
      </c>
    </row>
    <row r="101" spans="15:40" ht="20.100000000000001" customHeight="1">
      <c r="O101" s="838">
        <v>49</v>
      </c>
      <c r="P101" s="1002" t="s">
        <v>2039</v>
      </c>
      <c r="Q101" s="831">
        <v>32</v>
      </c>
      <c r="R101" s="832">
        <v>544</v>
      </c>
      <c r="S101" s="833">
        <v>0.99264705882352944</v>
      </c>
      <c r="T101" s="832">
        <v>508</v>
      </c>
      <c r="U101" s="833">
        <v>0.93382352941176472</v>
      </c>
      <c r="V101" s="884">
        <v>4311.99</v>
      </c>
      <c r="W101" s="884">
        <v>7.9</v>
      </c>
      <c r="X101" s="884" t="s">
        <v>2174</v>
      </c>
      <c r="Y101" s="832">
        <v>0</v>
      </c>
      <c r="Z101" s="832">
        <v>0</v>
      </c>
      <c r="AA101" s="832">
        <v>4</v>
      </c>
      <c r="AB101" s="832">
        <v>0</v>
      </c>
      <c r="AC101" s="832">
        <v>0</v>
      </c>
      <c r="AD101" s="832">
        <v>0</v>
      </c>
      <c r="AE101" s="832">
        <v>0</v>
      </c>
      <c r="AF101" s="832">
        <v>32</v>
      </c>
      <c r="AG101" s="832">
        <v>0</v>
      </c>
      <c r="AH101" s="832">
        <v>0</v>
      </c>
      <c r="AI101" s="832">
        <v>1</v>
      </c>
      <c r="AJ101" s="832">
        <v>4</v>
      </c>
      <c r="AK101" s="832">
        <v>0</v>
      </c>
      <c r="AL101" s="832">
        <v>4</v>
      </c>
      <c r="AM101" s="832">
        <v>0</v>
      </c>
      <c r="AN101" s="832">
        <v>0</v>
      </c>
    </row>
    <row r="102" spans="15:40" ht="20.100000000000001" customHeight="1">
      <c r="O102" s="838" t="s">
        <v>299</v>
      </c>
      <c r="P102" s="1002" t="s">
        <v>299</v>
      </c>
      <c r="Q102" s="831" t="s">
        <v>299</v>
      </c>
      <c r="R102" s="832"/>
      <c r="S102" s="833"/>
      <c r="T102" s="832"/>
      <c r="U102" s="833"/>
      <c r="V102" s="884" t="s">
        <v>299</v>
      </c>
      <c r="W102" s="884" t="s">
        <v>299</v>
      </c>
      <c r="X102" s="884" t="s">
        <v>299</v>
      </c>
      <c r="Y102" s="833">
        <v>0</v>
      </c>
      <c r="Z102" s="833">
        <v>0</v>
      </c>
      <c r="AA102" s="833">
        <v>7.3529411764705881E-3</v>
      </c>
      <c r="AB102" s="833">
        <v>0</v>
      </c>
      <c r="AC102" s="833">
        <v>0</v>
      </c>
      <c r="AD102" s="833">
        <v>0</v>
      </c>
      <c r="AE102" s="833">
        <v>0</v>
      </c>
      <c r="AF102" s="833">
        <v>5.8823529411764705E-2</v>
      </c>
      <c r="AG102" s="833">
        <v>0</v>
      </c>
      <c r="AH102" s="833">
        <v>0</v>
      </c>
      <c r="AI102" s="833">
        <v>1.838235294117647E-3</v>
      </c>
      <c r="AJ102" s="833">
        <v>7.3529411764705881E-3</v>
      </c>
      <c r="AK102" s="833">
        <v>0</v>
      </c>
      <c r="AL102" s="833">
        <v>7.3529411764705881E-3</v>
      </c>
      <c r="AM102" s="833">
        <v>0</v>
      </c>
      <c r="AN102" s="833">
        <v>0</v>
      </c>
    </row>
    <row r="103" spans="15:40" ht="20.100000000000001" customHeight="1">
      <c r="O103" s="838">
        <v>50</v>
      </c>
      <c r="P103" s="1002" t="s">
        <v>2040</v>
      </c>
      <c r="Q103" s="831">
        <v>20</v>
      </c>
      <c r="R103" s="832">
        <v>340</v>
      </c>
      <c r="S103" s="833">
        <v>0.96470588235294119</v>
      </c>
      <c r="T103" s="832">
        <v>303</v>
      </c>
      <c r="U103" s="833">
        <v>0.89117647058823535</v>
      </c>
      <c r="V103" s="884">
        <v>2617.64</v>
      </c>
      <c r="W103" s="884">
        <v>7.7</v>
      </c>
      <c r="X103" s="884" t="s">
        <v>2175</v>
      </c>
      <c r="Y103" s="832">
        <v>0</v>
      </c>
      <c r="Z103" s="832">
        <v>2</v>
      </c>
      <c r="AA103" s="832">
        <v>10</v>
      </c>
      <c r="AB103" s="832">
        <v>0</v>
      </c>
      <c r="AC103" s="832">
        <v>0</v>
      </c>
      <c r="AD103" s="832">
        <v>0</v>
      </c>
      <c r="AE103" s="832">
        <v>0</v>
      </c>
      <c r="AF103" s="832">
        <v>25</v>
      </c>
      <c r="AG103" s="832">
        <v>0</v>
      </c>
      <c r="AH103" s="832">
        <v>0</v>
      </c>
      <c r="AI103" s="832">
        <v>3</v>
      </c>
      <c r="AJ103" s="832">
        <v>1</v>
      </c>
      <c r="AK103" s="832">
        <v>0</v>
      </c>
      <c r="AL103" s="832">
        <v>2</v>
      </c>
      <c r="AM103" s="832">
        <v>0</v>
      </c>
      <c r="AN103" s="832">
        <v>8</v>
      </c>
    </row>
    <row r="104" spans="15:40" ht="20.100000000000001" customHeight="1">
      <c r="O104" s="838" t="s">
        <v>299</v>
      </c>
      <c r="P104" s="1002" t="s">
        <v>299</v>
      </c>
      <c r="Q104" s="831" t="s">
        <v>299</v>
      </c>
      <c r="R104" s="832"/>
      <c r="S104" s="833"/>
      <c r="T104" s="832"/>
      <c r="U104" s="833"/>
      <c r="V104" s="884" t="s">
        <v>299</v>
      </c>
      <c r="W104" s="884" t="s">
        <v>299</v>
      </c>
      <c r="X104" s="884" t="s">
        <v>299</v>
      </c>
      <c r="Y104" s="833">
        <v>0</v>
      </c>
      <c r="Z104" s="833">
        <v>5.8823529411764705E-3</v>
      </c>
      <c r="AA104" s="833">
        <v>2.9411764705882353E-2</v>
      </c>
      <c r="AB104" s="833">
        <v>0</v>
      </c>
      <c r="AC104" s="833">
        <v>0</v>
      </c>
      <c r="AD104" s="833">
        <v>0</v>
      </c>
      <c r="AE104" s="833">
        <v>0</v>
      </c>
      <c r="AF104" s="833">
        <v>7.3529411764705885E-2</v>
      </c>
      <c r="AG104" s="833">
        <v>0</v>
      </c>
      <c r="AH104" s="833">
        <v>0</v>
      </c>
      <c r="AI104" s="833">
        <v>8.8235294117647058E-3</v>
      </c>
      <c r="AJ104" s="833">
        <v>2.9411764705882353E-3</v>
      </c>
      <c r="AK104" s="833">
        <v>0</v>
      </c>
      <c r="AL104" s="833">
        <v>5.8823529411764705E-3</v>
      </c>
      <c r="AM104" s="833">
        <v>0</v>
      </c>
      <c r="AN104" s="833">
        <v>2.3529411764705882E-2</v>
      </c>
    </row>
    <row r="105" spans="15:40" ht="20.100000000000001" customHeight="1">
      <c r="O105" s="838">
        <v>51</v>
      </c>
      <c r="P105" s="1002" t="s">
        <v>2041</v>
      </c>
      <c r="Q105" s="831">
        <v>1</v>
      </c>
      <c r="R105" s="832">
        <v>17</v>
      </c>
      <c r="S105" s="833">
        <v>1</v>
      </c>
      <c r="T105" s="832">
        <v>17</v>
      </c>
      <c r="U105" s="833">
        <v>1</v>
      </c>
      <c r="V105" s="884">
        <v>136</v>
      </c>
      <c r="W105" s="884">
        <v>8</v>
      </c>
      <c r="X105" s="884" t="s">
        <v>1403</v>
      </c>
      <c r="Y105" s="832">
        <v>0</v>
      </c>
      <c r="Z105" s="832">
        <v>0</v>
      </c>
      <c r="AA105" s="832">
        <v>0</v>
      </c>
      <c r="AB105" s="832">
        <v>0</v>
      </c>
      <c r="AC105" s="832">
        <v>0</v>
      </c>
      <c r="AD105" s="832">
        <v>0</v>
      </c>
      <c r="AE105" s="832">
        <v>0</v>
      </c>
      <c r="AF105" s="832">
        <v>0</v>
      </c>
      <c r="AG105" s="832">
        <v>0</v>
      </c>
      <c r="AH105" s="832">
        <v>0</v>
      </c>
      <c r="AI105" s="832">
        <v>0</v>
      </c>
      <c r="AJ105" s="832">
        <v>0</v>
      </c>
      <c r="AK105" s="832">
        <v>0</v>
      </c>
      <c r="AL105" s="832">
        <v>0</v>
      </c>
      <c r="AM105" s="832">
        <v>0</v>
      </c>
      <c r="AN105" s="832">
        <v>0</v>
      </c>
    </row>
    <row r="106" spans="15:40" ht="20.100000000000001" customHeight="1">
      <c r="O106" s="838" t="s">
        <v>299</v>
      </c>
      <c r="P106" s="1002" t="s">
        <v>299</v>
      </c>
      <c r="Q106" s="831" t="s">
        <v>299</v>
      </c>
      <c r="R106" s="832"/>
      <c r="S106" s="833"/>
      <c r="T106" s="832"/>
      <c r="U106" s="833"/>
      <c r="V106" s="884" t="s">
        <v>299</v>
      </c>
      <c r="W106" s="884" t="s">
        <v>299</v>
      </c>
      <c r="X106" s="884" t="s">
        <v>299</v>
      </c>
      <c r="Y106" s="833">
        <v>0</v>
      </c>
      <c r="Z106" s="833">
        <v>0</v>
      </c>
      <c r="AA106" s="833">
        <v>0</v>
      </c>
      <c r="AB106" s="833">
        <v>0</v>
      </c>
      <c r="AC106" s="833">
        <v>0</v>
      </c>
      <c r="AD106" s="833">
        <v>0</v>
      </c>
      <c r="AE106" s="833">
        <v>0</v>
      </c>
      <c r="AF106" s="833">
        <v>0</v>
      </c>
      <c r="AG106" s="833">
        <v>0</v>
      </c>
      <c r="AH106" s="833">
        <v>0</v>
      </c>
      <c r="AI106" s="833">
        <v>0</v>
      </c>
      <c r="AJ106" s="833">
        <v>0</v>
      </c>
      <c r="AK106" s="833">
        <v>0</v>
      </c>
      <c r="AL106" s="833">
        <v>0</v>
      </c>
      <c r="AM106" s="833">
        <v>0</v>
      </c>
      <c r="AN106" s="833">
        <v>0</v>
      </c>
    </row>
    <row r="107" spans="15:40" ht="20.100000000000001" customHeight="1">
      <c r="O107" s="838">
        <v>52</v>
      </c>
      <c r="P107" s="1002" t="s">
        <v>2042</v>
      </c>
      <c r="Q107" s="831">
        <v>4</v>
      </c>
      <c r="R107" s="832">
        <v>68</v>
      </c>
      <c r="S107" s="833">
        <v>0.98529411764705888</v>
      </c>
      <c r="T107" s="832">
        <v>66</v>
      </c>
      <c r="U107" s="833">
        <v>0.97058823529411764</v>
      </c>
      <c r="V107" s="884">
        <v>535.98</v>
      </c>
      <c r="W107" s="884">
        <v>7.9</v>
      </c>
      <c r="X107" s="884" t="s">
        <v>2176</v>
      </c>
      <c r="Y107" s="832">
        <v>0</v>
      </c>
      <c r="Z107" s="832">
        <v>1</v>
      </c>
      <c r="AA107" s="832">
        <v>0</v>
      </c>
      <c r="AB107" s="832">
        <v>0</v>
      </c>
      <c r="AC107" s="832">
        <v>0</v>
      </c>
      <c r="AD107" s="832">
        <v>0</v>
      </c>
      <c r="AE107" s="832">
        <v>0</v>
      </c>
      <c r="AF107" s="832">
        <v>1</v>
      </c>
      <c r="AG107" s="832">
        <v>0</v>
      </c>
      <c r="AH107" s="832">
        <v>0</v>
      </c>
      <c r="AI107" s="832">
        <v>1</v>
      </c>
      <c r="AJ107" s="832">
        <v>0</v>
      </c>
      <c r="AK107" s="832">
        <v>0</v>
      </c>
      <c r="AL107" s="832">
        <v>0</v>
      </c>
      <c r="AM107" s="832">
        <v>0</v>
      </c>
      <c r="AN107" s="832">
        <v>0</v>
      </c>
    </row>
    <row r="108" spans="15:40" ht="20.100000000000001" customHeight="1">
      <c r="O108" s="838" t="s">
        <v>299</v>
      </c>
      <c r="P108" s="1002" t="s">
        <v>299</v>
      </c>
      <c r="Q108" s="831" t="s">
        <v>299</v>
      </c>
      <c r="R108" s="832"/>
      <c r="S108" s="833"/>
      <c r="T108" s="832"/>
      <c r="U108" s="833"/>
      <c r="V108" s="884" t="s">
        <v>299</v>
      </c>
      <c r="W108" s="884" t="s">
        <v>299</v>
      </c>
      <c r="X108" s="884" t="s">
        <v>299</v>
      </c>
      <c r="Y108" s="833">
        <v>0</v>
      </c>
      <c r="Z108" s="833">
        <v>1.4705882352941176E-2</v>
      </c>
      <c r="AA108" s="833">
        <v>0</v>
      </c>
      <c r="AB108" s="833">
        <v>0</v>
      </c>
      <c r="AC108" s="833">
        <v>0</v>
      </c>
      <c r="AD108" s="833">
        <v>0</v>
      </c>
      <c r="AE108" s="833">
        <v>0</v>
      </c>
      <c r="AF108" s="833">
        <v>1.4705882352941176E-2</v>
      </c>
      <c r="AG108" s="833">
        <v>0</v>
      </c>
      <c r="AH108" s="833">
        <v>0</v>
      </c>
      <c r="AI108" s="833">
        <v>1.4705882352941176E-2</v>
      </c>
      <c r="AJ108" s="833">
        <v>0</v>
      </c>
      <c r="AK108" s="833">
        <v>0</v>
      </c>
      <c r="AL108" s="833">
        <v>0</v>
      </c>
      <c r="AM108" s="833">
        <v>0</v>
      </c>
      <c r="AN108" s="833">
        <v>0</v>
      </c>
    </row>
    <row r="109" spans="15:40" ht="20.100000000000001" customHeight="1">
      <c r="O109" s="838">
        <v>53</v>
      </c>
      <c r="P109" s="1002" t="s">
        <v>1110</v>
      </c>
      <c r="Q109" s="831">
        <v>28</v>
      </c>
      <c r="R109" s="832">
        <v>476</v>
      </c>
      <c r="S109" s="833">
        <v>0.97478991596638653</v>
      </c>
      <c r="T109" s="832">
        <v>450</v>
      </c>
      <c r="U109" s="833">
        <v>0.94537815126050417</v>
      </c>
      <c r="V109" s="884">
        <v>3695.49</v>
      </c>
      <c r="W109" s="884">
        <v>7.8</v>
      </c>
      <c r="X109" s="884" t="s">
        <v>2177</v>
      </c>
      <c r="Y109" s="832">
        <v>0</v>
      </c>
      <c r="Z109" s="832">
        <v>1</v>
      </c>
      <c r="AA109" s="832">
        <v>11</v>
      </c>
      <c r="AB109" s="832">
        <v>0</v>
      </c>
      <c r="AC109" s="832">
        <v>0</v>
      </c>
      <c r="AD109" s="832">
        <v>0</v>
      </c>
      <c r="AE109" s="832">
        <v>0</v>
      </c>
      <c r="AF109" s="832">
        <v>14</v>
      </c>
      <c r="AG109" s="832">
        <v>0</v>
      </c>
      <c r="AH109" s="832">
        <v>0</v>
      </c>
      <c r="AI109" s="832">
        <v>7</v>
      </c>
      <c r="AJ109" s="832">
        <v>4</v>
      </c>
      <c r="AK109" s="832">
        <v>0</v>
      </c>
      <c r="AL109" s="832">
        <v>2</v>
      </c>
      <c r="AM109" s="832">
        <v>3</v>
      </c>
      <c r="AN109" s="832">
        <v>6</v>
      </c>
    </row>
    <row r="110" spans="15:40" ht="20.100000000000001" customHeight="1">
      <c r="O110" s="838" t="s">
        <v>299</v>
      </c>
      <c r="P110" s="1002" t="s">
        <v>299</v>
      </c>
      <c r="Q110" s="831" t="s">
        <v>299</v>
      </c>
      <c r="R110" s="832"/>
      <c r="S110" s="833"/>
      <c r="T110" s="832"/>
      <c r="U110" s="833"/>
      <c r="V110" s="884" t="s">
        <v>299</v>
      </c>
      <c r="W110" s="884" t="s">
        <v>299</v>
      </c>
      <c r="X110" s="884" t="s">
        <v>299</v>
      </c>
      <c r="Y110" s="833">
        <v>0</v>
      </c>
      <c r="Z110" s="833">
        <v>2.1008403361344537E-3</v>
      </c>
      <c r="AA110" s="833">
        <v>2.3109243697478993E-2</v>
      </c>
      <c r="AB110" s="833">
        <v>0</v>
      </c>
      <c r="AC110" s="833">
        <v>0</v>
      </c>
      <c r="AD110" s="833">
        <v>0</v>
      </c>
      <c r="AE110" s="833">
        <v>0</v>
      </c>
      <c r="AF110" s="833">
        <v>2.9411764705882353E-2</v>
      </c>
      <c r="AG110" s="833">
        <v>0</v>
      </c>
      <c r="AH110" s="833">
        <v>0</v>
      </c>
      <c r="AI110" s="833">
        <v>1.4705882352941176E-2</v>
      </c>
      <c r="AJ110" s="833">
        <v>8.4033613445378148E-3</v>
      </c>
      <c r="AK110" s="833">
        <v>0</v>
      </c>
      <c r="AL110" s="833">
        <v>4.2016806722689074E-3</v>
      </c>
      <c r="AM110" s="833">
        <v>6.3025210084033615E-3</v>
      </c>
      <c r="AN110" s="833">
        <v>1.2605042016806723E-2</v>
      </c>
    </row>
    <row r="111" spans="15:40" ht="20.100000000000001" customHeight="1">
      <c r="O111" s="838">
        <v>54</v>
      </c>
      <c r="P111" s="1002" t="s">
        <v>2043</v>
      </c>
      <c r="Q111" s="831">
        <v>8</v>
      </c>
      <c r="R111" s="832">
        <v>136</v>
      </c>
      <c r="S111" s="833">
        <v>0.9779411764705882</v>
      </c>
      <c r="T111" s="832">
        <v>129</v>
      </c>
      <c r="U111" s="833">
        <v>0.94852941176470584</v>
      </c>
      <c r="V111" s="884">
        <v>1060.95</v>
      </c>
      <c r="W111" s="884">
        <v>7.8</v>
      </c>
      <c r="X111" s="884" t="s">
        <v>2178</v>
      </c>
      <c r="Y111" s="832">
        <v>0</v>
      </c>
      <c r="Z111" s="832">
        <v>0</v>
      </c>
      <c r="AA111" s="832">
        <v>3</v>
      </c>
      <c r="AB111" s="832">
        <v>0</v>
      </c>
      <c r="AC111" s="832">
        <v>0</v>
      </c>
      <c r="AD111" s="832">
        <v>0</v>
      </c>
      <c r="AE111" s="832">
        <v>0</v>
      </c>
      <c r="AF111" s="832">
        <v>4</v>
      </c>
      <c r="AG111" s="832">
        <v>0</v>
      </c>
      <c r="AH111" s="832">
        <v>0</v>
      </c>
      <c r="AI111" s="832">
        <v>1</v>
      </c>
      <c r="AJ111" s="832">
        <v>2</v>
      </c>
      <c r="AK111" s="832">
        <v>0</v>
      </c>
      <c r="AL111" s="832">
        <v>2</v>
      </c>
      <c r="AM111" s="832">
        <v>1</v>
      </c>
      <c r="AN111" s="832">
        <v>0</v>
      </c>
    </row>
    <row r="112" spans="15:40" ht="20.100000000000001" customHeight="1">
      <c r="O112" s="838" t="s">
        <v>299</v>
      </c>
      <c r="P112" s="1002" t="s">
        <v>299</v>
      </c>
      <c r="Q112" s="831" t="s">
        <v>299</v>
      </c>
      <c r="R112" s="832"/>
      <c r="S112" s="833"/>
      <c r="T112" s="832"/>
      <c r="U112" s="833"/>
      <c r="V112" s="884" t="s">
        <v>299</v>
      </c>
      <c r="W112" s="884" t="s">
        <v>299</v>
      </c>
      <c r="X112" s="884" t="s">
        <v>299</v>
      </c>
      <c r="Y112" s="833">
        <v>0</v>
      </c>
      <c r="Z112" s="833">
        <v>0</v>
      </c>
      <c r="AA112" s="833">
        <v>2.2058823529411766E-2</v>
      </c>
      <c r="AB112" s="833">
        <v>0</v>
      </c>
      <c r="AC112" s="833">
        <v>0</v>
      </c>
      <c r="AD112" s="833">
        <v>0</v>
      </c>
      <c r="AE112" s="833">
        <v>0</v>
      </c>
      <c r="AF112" s="833">
        <v>2.9411764705882353E-2</v>
      </c>
      <c r="AG112" s="833">
        <v>0</v>
      </c>
      <c r="AH112" s="833">
        <v>0</v>
      </c>
      <c r="AI112" s="833">
        <v>7.3529411764705881E-3</v>
      </c>
      <c r="AJ112" s="833">
        <v>1.4705882352941176E-2</v>
      </c>
      <c r="AK112" s="833">
        <v>0</v>
      </c>
      <c r="AL112" s="833">
        <v>1.4705882352941176E-2</v>
      </c>
      <c r="AM112" s="833">
        <v>7.3529411764705881E-3</v>
      </c>
      <c r="AN112" s="833">
        <v>0</v>
      </c>
    </row>
    <row r="113" spans="15:40" ht="20.100000000000001" customHeight="1">
      <c r="O113" s="838">
        <v>55</v>
      </c>
      <c r="P113" s="1002" t="s">
        <v>2044</v>
      </c>
      <c r="Q113" s="831">
        <v>11</v>
      </c>
      <c r="R113" s="832">
        <v>187</v>
      </c>
      <c r="S113" s="833">
        <v>0.97860962566844922</v>
      </c>
      <c r="T113" s="832">
        <v>181</v>
      </c>
      <c r="U113" s="833">
        <v>0.96791443850267378</v>
      </c>
      <c r="V113" s="884">
        <v>1459.33</v>
      </c>
      <c r="W113" s="884">
        <v>7.8</v>
      </c>
      <c r="X113" s="884" t="s">
        <v>2179</v>
      </c>
      <c r="Y113" s="832">
        <v>0</v>
      </c>
      <c r="Z113" s="832">
        <v>0</v>
      </c>
      <c r="AA113" s="832">
        <v>4</v>
      </c>
      <c r="AB113" s="832">
        <v>0</v>
      </c>
      <c r="AC113" s="832">
        <v>0</v>
      </c>
      <c r="AD113" s="832">
        <v>0</v>
      </c>
      <c r="AE113" s="832">
        <v>0</v>
      </c>
      <c r="AF113" s="832">
        <v>2</v>
      </c>
      <c r="AG113" s="832">
        <v>0</v>
      </c>
      <c r="AH113" s="832">
        <v>0</v>
      </c>
      <c r="AI113" s="832">
        <v>2</v>
      </c>
      <c r="AJ113" s="832">
        <v>3</v>
      </c>
      <c r="AK113" s="832">
        <v>0</v>
      </c>
      <c r="AL113" s="832">
        <v>3</v>
      </c>
      <c r="AM113" s="832">
        <v>0</v>
      </c>
      <c r="AN113" s="832">
        <v>1</v>
      </c>
    </row>
    <row r="114" spans="15:40" ht="20.100000000000001" customHeight="1">
      <c r="O114" s="838" t="s">
        <v>299</v>
      </c>
      <c r="P114" s="1002" t="s">
        <v>299</v>
      </c>
      <c r="Q114" s="831" t="s">
        <v>299</v>
      </c>
      <c r="R114" s="832"/>
      <c r="S114" s="833"/>
      <c r="T114" s="832"/>
      <c r="U114" s="833"/>
      <c r="V114" s="884" t="s">
        <v>299</v>
      </c>
      <c r="W114" s="884" t="s">
        <v>299</v>
      </c>
      <c r="X114" s="884" t="s">
        <v>299</v>
      </c>
      <c r="Y114" s="833">
        <v>0</v>
      </c>
      <c r="Z114" s="833">
        <v>0</v>
      </c>
      <c r="AA114" s="833">
        <v>2.1390374331550801E-2</v>
      </c>
      <c r="AB114" s="833">
        <v>0</v>
      </c>
      <c r="AC114" s="833">
        <v>0</v>
      </c>
      <c r="AD114" s="833">
        <v>0</v>
      </c>
      <c r="AE114" s="833">
        <v>0</v>
      </c>
      <c r="AF114" s="833">
        <v>1.06951871657754E-2</v>
      </c>
      <c r="AG114" s="833">
        <v>0</v>
      </c>
      <c r="AH114" s="833">
        <v>0</v>
      </c>
      <c r="AI114" s="833">
        <v>1.06951871657754E-2</v>
      </c>
      <c r="AJ114" s="833">
        <v>1.6042780748663103E-2</v>
      </c>
      <c r="AK114" s="833">
        <v>0</v>
      </c>
      <c r="AL114" s="833">
        <v>1.6042780748663103E-2</v>
      </c>
      <c r="AM114" s="833">
        <v>0</v>
      </c>
      <c r="AN114" s="833">
        <v>5.3475935828877002E-3</v>
      </c>
    </row>
    <row r="115" spans="15:40" ht="20.100000000000001" customHeight="1">
      <c r="O115" s="838">
        <v>56</v>
      </c>
      <c r="P115" s="1002" t="s">
        <v>1111</v>
      </c>
      <c r="Q115" s="831">
        <v>15</v>
      </c>
      <c r="R115" s="832">
        <v>255</v>
      </c>
      <c r="S115" s="833">
        <v>0.96862745098039216</v>
      </c>
      <c r="T115" s="832">
        <v>237</v>
      </c>
      <c r="U115" s="833">
        <v>0.92941176470588238</v>
      </c>
      <c r="V115" s="884">
        <v>1969.19</v>
      </c>
      <c r="W115" s="884">
        <v>7.7</v>
      </c>
      <c r="X115" s="884" t="s">
        <v>2180</v>
      </c>
      <c r="Y115" s="832">
        <v>0</v>
      </c>
      <c r="Z115" s="832">
        <v>1</v>
      </c>
      <c r="AA115" s="832">
        <v>7</v>
      </c>
      <c r="AB115" s="832">
        <v>0</v>
      </c>
      <c r="AC115" s="832">
        <v>0</v>
      </c>
      <c r="AD115" s="832">
        <v>0</v>
      </c>
      <c r="AE115" s="832">
        <v>0</v>
      </c>
      <c r="AF115" s="832">
        <v>10</v>
      </c>
      <c r="AG115" s="832">
        <v>0</v>
      </c>
      <c r="AH115" s="832">
        <v>0</v>
      </c>
      <c r="AI115" s="832">
        <v>5</v>
      </c>
      <c r="AJ115" s="832">
        <v>1</v>
      </c>
      <c r="AK115" s="832">
        <v>1</v>
      </c>
      <c r="AL115" s="832">
        <v>2</v>
      </c>
      <c r="AM115" s="832">
        <v>5</v>
      </c>
      <c r="AN115" s="832">
        <v>0</v>
      </c>
    </row>
    <row r="116" spans="15:40" ht="20.100000000000001" customHeight="1">
      <c r="O116" s="838" t="s">
        <v>299</v>
      </c>
      <c r="P116" s="1002" t="s">
        <v>299</v>
      </c>
      <c r="Q116" s="831" t="s">
        <v>299</v>
      </c>
      <c r="R116" s="832"/>
      <c r="S116" s="833"/>
      <c r="T116" s="832"/>
      <c r="U116" s="833"/>
      <c r="V116" s="884" t="s">
        <v>299</v>
      </c>
      <c r="W116" s="884" t="s">
        <v>299</v>
      </c>
      <c r="X116" s="884" t="s">
        <v>299</v>
      </c>
      <c r="Y116" s="833">
        <v>0</v>
      </c>
      <c r="Z116" s="833">
        <v>3.9215686274509803E-3</v>
      </c>
      <c r="AA116" s="833">
        <v>2.7450980392156862E-2</v>
      </c>
      <c r="AB116" s="833">
        <v>0</v>
      </c>
      <c r="AC116" s="833">
        <v>0</v>
      </c>
      <c r="AD116" s="833">
        <v>0</v>
      </c>
      <c r="AE116" s="833">
        <v>0</v>
      </c>
      <c r="AF116" s="833">
        <v>3.9215686274509803E-2</v>
      </c>
      <c r="AG116" s="833">
        <v>0</v>
      </c>
      <c r="AH116" s="833">
        <v>0</v>
      </c>
      <c r="AI116" s="833">
        <v>1.9607843137254902E-2</v>
      </c>
      <c r="AJ116" s="833">
        <v>3.9215686274509803E-3</v>
      </c>
      <c r="AK116" s="833">
        <v>3.9215686274509803E-3</v>
      </c>
      <c r="AL116" s="833">
        <v>7.8431372549019607E-3</v>
      </c>
      <c r="AM116" s="833">
        <v>1.9607843137254902E-2</v>
      </c>
      <c r="AN116" s="833">
        <v>0</v>
      </c>
    </row>
    <row r="117" spans="15:40" ht="20.100000000000001" customHeight="1">
      <c r="O117" s="838">
        <v>57</v>
      </c>
      <c r="P117" s="1002" t="s">
        <v>1112</v>
      </c>
      <c r="Q117" s="831">
        <v>10</v>
      </c>
      <c r="R117" s="832">
        <v>170</v>
      </c>
      <c r="S117" s="833">
        <v>0.92941176470588238</v>
      </c>
      <c r="T117" s="832">
        <v>155</v>
      </c>
      <c r="U117" s="833">
        <v>0.91176470588235292</v>
      </c>
      <c r="V117" s="884">
        <v>1253.96</v>
      </c>
      <c r="W117" s="884">
        <v>7.4</v>
      </c>
      <c r="X117" s="884" t="s">
        <v>2181</v>
      </c>
      <c r="Y117" s="832">
        <v>0</v>
      </c>
      <c r="Z117" s="832">
        <v>3</v>
      </c>
      <c r="AA117" s="832">
        <v>9</v>
      </c>
      <c r="AB117" s="832">
        <v>0</v>
      </c>
      <c r="AC117" s="832">
        <v>0</v>
      </c>
      <c r="AD117" s="832">
        <v>0</v>
      </c>
      <c r="AE117" s="832">
        <v>0</v>
      </c>
      <c r="AF117" s="832">
        <v>3</v>
      </c>
      <c r="AG117" s="832">
        <v>0</v>
      </c>
      <c r="AH117" s="832">
        <v>0</v>
      </c>
      <c r="AI117" s="832">
        <v>4</v>
      </c>
      <c r="AJ117" s="832">
        <v>2</v>
      </c>
      <c r="AK117" s="832">
        <v>0</v>
      </c>
      <c r="AL117" s="832">
        <v>8</v>
      </c>
      <c r="AM117" s="832">
        <v>1</v>
      </c>
      <c r="AN117" s="832">
        <v>0</v>
      </c>
    </row>
    <row r="118" spans="15:40" ht="20.100000000000001" customHeight="1">
      <c r="O118" s="838" t="s">
        <v>299</v>
      </c>
      <c r="P118" s="1002" t="s">
        <v>299</v>
      </c>
      <c r="Q118" s="831" t="s">
        <v>299</v>
      </c>
      <c r="R118" s="832"/>
      <c r="S118" s="833"/>
      <c r="T118" s="832"/>
      <c r="U118" s="833"/>
      <c r="V118" s="884" t="s">
        <v>299</v>
      </c>
      <c r="W118" s="884" t="s">
        <v>299</v>
      </c>
      <c r="X118" s="884" t="s">
        <v>299</v>
      </c>
      <c r="Y118" s="833">
        <v>0</v>
      </c>
      <c r="Z118" s="833">
        <v>1.7647058823529412E-2</v>
      </c>
      <c r="AA118" s="833">
        <v>5.2941176470588235E-2</v>
      </c>
      <c r="AB118" s="833">
        <v>0</v>
      </c>
      <c r="AC118" s="833">
        <v>0</v>
      </c>
      <c r="AD118" s="833">
        <v>0</v>
      </c>
      <c r="AE118" s="833">
        <v>0</v>
      </c>
      <c r="AF118" s="833">
        <v>1.7647058823529412E-2</v>
      </c>
      <c r="AG118" s="833">
        <v>0</v>
      </c>
      <c r="AH118" s="833">
        <v>0</v>
      </c>
      <c r="AI118" s="833">
        <v>2.3529411764705882E-2</v>
      </c>
      <c r="AJ118" s="833">
        <v>1.1764705882352941E-2</v>
      </c>
      <c r="AK118" s="833">
        <v>0</v>
      </c>
      <c r="AL118" s="833">
        <v>4.7058823529411764E-2</v>
      </c>
      <c r="AM118" s="833">
        <v>5.8823529411764705E-3</v>
      </c>
      <c r="AN118" s="833">
        <v>0</v>
      </c>
    </row>
    <row r="119" spans="15:40" ht="20.100000000000001" customHeight="1">
      <c r="O119" s="838">
        <v>58</v>
      </c>
      <c r="P119" s="1002" t="s">
        <v>1113</v>
      </c>
      <c r="Q119" s="831">
        <v>1</v>
      </c>
      <c r="R119" s="832">
        <v>17</v>
      </c>
      <c r="S119" s="833">
        <v>1</v>
      </c>
      <c r="T119" s="832">
        <v>17</v>
      </c>
      <c r="U119" s="833">
        <v>1</v>
      </c>
      <c r="V119" s="884">
        <v>136</v>
      </c>
      <c r="W119" s="884">
        <v>8</v>
      </c>
      <c r="X119" s="884" t="s">
        <v>1403</v>
      </c>
      <c r="Y119" s="832">
        <v>0</v>
      </c>
      <c r="Z119" s="832">
        <v>0</v>
      </c>
      <c r="AA119" s="832">
        <v>0</v>
      </c>
      <c r="AB119" s="832">
        <v>0</v>
      </c>
      <c r="AC119" s="832">
        <v>0</v>
      </c>
      <c r="AD119" s="832">
        <v>0</v>
      </c>
      <c r="AE119" s="832">
        <v>0</v>
      </c>
      <c r="AF119" s="832">
        <v>0</v>
      </c>
      <c r="AG119" s="832">
        <v>0</v>
      </c>
      <c r="AH119" s="832">
        <v>0</v>
      </c>
      <c r="AI119" s="832">
        <v>0</v>
      </c>
      <c r="AJ119" s="832">
        <v>0</v>
      </c>
      <c r="AK119" s="832">
        <v>0</v>
      </c>
      <c r="AL119" s="832">
        <v>0</v>
      </c>
      <c r="AM119" s="832">
        <v>0</v>
      </c>
      <c r="AN119" s="832">
        <v>0</v>
      </c>
    </row>
    <row r="120" spans="15:40" ht="20.100000000000001" customHeight="1">
      <c r="O120" s="838" t="s">
        <v>299</v>
      </c>
      <c r="P120" s="1002" t="s">
        <v>299</v>
      </c>
      <c r="Q120" s="831" t="s">
        <v>299</v>
      </c>
      <c r="R120" s="832"/>
      <c r="S120" s="833"/>
      <c r="T120" s="832"/>
      <c r="U120" s="833"/>
      <c r="V120" s="884" t="s">
        <v>299</v>
      </c>
      <c r="W120" s="884" t="s">
        <v>299</v>
      </c>
      <c r="X120" s="884" t="s">
        <v>299</v>
      </c>
      <c r="Y120" s="833">
        <v>0</v>
      </c>
      <c r="Z120" s="833">
        <v>0</v>
      </c>
      <c r="AA120" s="833">
        <v>0</v>
      </c>
      <c r="AB120" s="833">
        <v>0</v>
      </c>
      <c r="AC120" s="833">
        <v>0</v>
      </c>
      <c r="AD120" s="833">
        <v>0</v>
      </c>
      <c r="AE120" s="833">
        <v>0</v>
      </c>
      <c r="AF120" s="833">
        <v>0</v>
      </c>
      <c r="AG120" s="833">
        <v>0</v>
      </c>
      <c r="AH120" s="833">
        <v>0</v>
      </c>
      <c r="AI120" s="833">
        <v>0</v>
      </c>
      <c r="AJ120" s="833">
        <v>0</v>
      </c>
      <c r="AK120" s="833">
        <v>0</v>
      </c>
      <c r="AL120" s="833">
        <v>0</v>
      </c>
      <c r="AM120" s="833">
        <v>0</v>
      </c>
      <c r="AN120" s="833">
        <v>0</v>
      </c>
    </row>
    <row r="121" spans="15:40" ht="20.100000000000001" customHeight="1">
      <c r="O121" s="838">
        <v>59</v>
      </c>
      <c r="P121" s="1002" t="s">
        <v>1114</v>
      </c>
      <c r="Q121" s="831">
        <v>7</v>
      </c>
      <c r="R121" s="832">
        <v>119</v>
      </c>
      <c r="S121" s="833">
        <v>1</v>
      </c>
      <c r="T121" s="832">
        <v>115</v>
      </c>
      <c r="U121" s="833">
        <v>0.96638655462184875</v>
      </c>
      <c r="V121" s="884">
        <v>947.97</v>
      </c>
      <c r="W121" s="884">
        <v>8</v>
      </c>
      <c r="X121" s="884" t="s">
        <v>2182</v>
      </c>
      <c r="Y121" s="832">
        <v>0</v>
      </c>
      <c r="Z121" s="832">
        <v>0</v>
      </c>
      <c r="AA121" s="832">
        <v>0</v>
      </c>
      <c r="AB121" s="832">
        <v>0</v>
      </c>
      <c r="AC121" s="832">
        <v>0</v>
      </c>
      <c r="AD121" s="832">
        <v>0</v>
      </c>
      <c r="AE121" s="832">
        <v>0</v>
      </c>
      <c r="AF121" s="832">
        <v>4</v>
      </c>
      <c r="AG121" s="832">
        <v>0</v>
      </c>
      <c r="AH121" s="832">
        <v>0</v>
      </c>
      <c r="AI121" s="832">
        <v>5</v>
      </c>
      <c r="AJ121" s="832">
        <v>1</v>
      </c>
      <c r="AK121" s="832">
        <v>0</v>
      </c>
      <c r="AL121" s="832">
        <v>0</v>
      </c>
      <c r="AM121" s="832">
        <v>0</v>
      </c>
      <c r="AN121" s="832">
        <v>0</v>
      </c>
    </row>
    <row r="122" spans="15:40" ht="20.100000000000001" customHeight="1">
      <c r="O122" s="838" t="s">
        <v>299</v>
      </c>
      <c r="P122" s="1002" t="s">
        <v>299</v>
      </c>
      <c r="Q122" s="831" t="s">
        <v>299</v>
      </c>
      <c r="R122" s="832"/>
      <c r="S122" s="833"/>
      <c r="T122" s="832"/>
      <c r="U122" s="833"/>
      <c r="V122" s="884" t="s">
        <v>299</v>
      </c>
      <c r="W122" s="884" t="s">
        <v>299</v>
      </c>
      <c r="X122" s="884" t="s">
        <v>299</v>
      </c>
      <c r="Y122" s="833">
        <v>0</v>
      </c>
      <c r="Z122" s="833">
        <v>0</v>
      </c>
      <c r="AA122" s="833">
        <v>0</v>
      </c>
      <c r="AB122" s="833">
        <v>0</v>
      </c>
      <c r="AC122" s="833">
        <v>0</v>
      </c>
      <c r="AD122" s="833">
        <v>0</v>
      </c>
      <c r="AE122" s="833">
        <v>0</v>
      </c>
      <c r="AF122" s="833">
        <v>3.3613445378151259E-2</v>
      </c>
      <c r="AG122" s="833">
        <v>0</v>
      </c>
      <c r="AH122" s="833">
        <v>0</v>
      </c>
      <c r="AI122" s="833">
        <v>4.2016806722689079E-2</v>
      </c>
      <c r="AJ122" s="833">
        <v>8.4033613445378148E-3</v>
      </c>
      <c r="AK122" s="833">
        <v>0</v>
      </c>
      <c r="AL122" s="833">
        <v>0</v>
      </c>
      <c r="AM122" s="833">
        <v>0</v>
      </c>
      <c r="AN122" s="833">
        <v>0</v>
      </c>
    </row>
    <row r="123" spans="15:40" ht="20.100000000000001" customHeight="1">
      <c r="O123" s="838">
        <v>60</v>
      </c>
      <c r="P123" s="1002" t="s">
        <v>2045</v>
      </c>
      <c r="Q123" s="831">
        <v>7</v>
      </c>
      <c r="R123" s="832">
        <v>119</v>
      </c>
      <c r="S123" s="833">
        <v>0.8571428571428571</v>
      </c>
      <c r="T123" s="832">
        <v>101</v>
      </c>
      <c r="U123" s="833">
        <v>0.84873949579831931</v>
      </c>
      <c r="V123" s="884">
        <v>815.96</v>
      </c>
      <c r="W123" s="884">
        <v>6.9</v>
      </c>
      <c r="X123" s="884" t="s">
        <v>2183</v>
      </c>
      <c r="Y123" s="832">
        <v>0</v>
      </c>
      <c r="Z123" s="832">
        <v>0</v>
      </c>
      <c r="AA123" s="832">
        <v>0</v>
      </c>
      <c r="AB123" s="832">
        <v>17</v>
      </c>
      <c r="AC123" s="832">
        <v>0</v>
      </c>
      <c r="AD123" s="832">
        <v>0</v>
      </c>
      <c r="AE123" s="832">
        <v>0</v>
      </c>
      <c r="AF123" s="832">
        <v>1</v>
      </c>
      <c r="AG123" s="832">
        <v>0</v>
      </c>
      <c r="AH123" s="832">
        <v>0</v>
      </c>
      <c r="AI123" s="832">
        <v>1</v>
      </c>
      <c r="AJ123" s="832">
        <v>1</v>
      </c>
      <c r="AK123" s="832">
        <v>0</v>
      </c>
      <c r="AL123" s="832">
        <v>0</v>
      </c>
      <c r="AM123" s="832">
        <v>0</v>
      </c>
      <c r="AN123" s="832">
        <v>0</v>
      </c>
    </row>
    <row r="124" spans="15:40" ht="20.100000000000001" customHeight="1">
      <c r="O124" s="838" t="s">
        <v>299</v>
      </c>
      <c r="P124" s="1002" t="s">
        <v>299</v>
      </c>
      <c r="Q124" s="831" t="s">
        <v>299</v>
      </c>
      <c r="R124" s="832"/>
      <c r="S124" s="833"/>
      <c r="T124" s="832"/>
      <c r="U124" s="833"/>
      <c r="V124" s="884" t="s">
        <v>299</v>
      </c>
      <c r="W124" s="884" t="s">
        <v>299</v>
      </c>
      <c r="X124" s="884" t="s">
        <v>299</v>
      </c>
      <c r="Y124" s="833">
        <v>0</v>
      </c>
      <c r="Z124" s="833">
        <v>0</v>
      </c>
      <c r="AA124" s="833">
        <v>0</v>
      </c>
      <c r="AB124" s="833">
        <v>0.14285714285714285</v>
      </c>
      <c r="AC124" s="833">
        <v>0</v>
      </c>
      <c r="AD124" s="833">
        <v>0</v>
      </c>
      <c r="AE124" s="833">
        <v>0</v>
      </c>
      <c r="AF124" s="833">
        <v>8.4033613445378148E-3</v>
      </c>
      <c r="AG124" s="833">
        <v>0</v>
      </c>
      <c r="AH124" s="833">
        <v>0</v>
      </c>
      <c r="AI124" s="833">
        <v>8.4033613445378148E-3</v>
      </c>
      <c r="AJ124" s="833">
        <v>8.4033613445378148E-3</v>
      </c>
      <c r="AK124" s="833">
        <v>0</v>
      </c>
      <c r="AL124" s="833">
        <v>0</v>
      </c>
      <c r="AM124" s="833">
        <v>0</v>
      </c>
      <c r="AN124" s="833">
        <v>0</v>
      </c>
    </row>
    <row r="125" spans="15:40" ht="20.100000000000001" customHeight="1">
      <c r="O125" s="838">
        <v>61</v>
      </c>
      <c r="P125" s="1002" t="s">
        <v>1115</v>
      </c>
      <c r="Q125" s="831">
        <v>6</v>
      </c>
      <c r="R125" s="832">
        <v>102</v>
      </c>
      <c r="S125" s="833">
        <v>1</v>
      </c>
      <c r="T125" s="832">
        <v>98</v>
      </c>
      <c r="U125" s="833">
        <v>0.96078431372549022</v>
      </c>
      <c r="V125" s="884">
        <v>815.92</v>
      </c>
      <c r="W125" s="884">
        <v>8</v>
      </c>
      <c r="X125" s="884" t="s">
        <v>2145</v>
      </c>
      <c r="Y125" s="832">
        <v>0</v>
      </c>
      <c r="Z125" s="832">
        <v>0</v>
      </c>
      <c r="AA125" s="832">
        <v>0</v>
      </c>
      <c r="AB125" s="832">
        <v>0</v>
      </c>
      <c r="AC125" s="832">
        <v>0</v>
      </c>
      <c r="AD125" s="832">
        <v>0</v>
      </c>
      <c r="AE125" s="832">
        <v>0</v>
      </c>
      <c r="AF125" s="832">
        <v>4</v>
      </c>
      <c r="AG125" s="832">
        <v>0</v>
      </c>
      <c r="AH125" s="832">
        <v>0</v>
      </c>
      <c r="AI125" s="832">
        <v>2</v>
      </c>
      <c r="AJ125" s="832">
        <v>1</v>
      </c>
      <c r="AK125" s="832">
        <v>0</v>
      </c>
      <c r="AL125" s="832">
        <v>0</v>
      </c>
      <c r="AM125" s="832">
        <v>0</v>
      </c>
      <c r="AN125" s="832">
        <v>0</v>
      </c>
    </row>
    <row r="126" spans="15:40" ht="20.100000000000001" customHeight="1">
      <c r="O126" s="838" t="s">
        <v>299</v>
      </c>
      <c r="P126" s="1002" t="s">
        <v>299</v>
      </c>
      <c r="Q126" s="831" t="s">
        <v>299</v>
      </c>
      <c r="R126" s="832"/>
      <c r="S126" s="833"/>
      <c r="T126" s="832"/>
      <c r="U126" s="833"/>
      <c r="V126" s="884" t="s">
        <v>299</v>
      </c>
      <c r="W126" s="884" t="s">
        <v>299</v>
      </c>
      <c r="X126" s="884" t="s">
        <v>299</v>
      </c>
      <c r="Y126" s="833">
        <v>0</v>
      </c>
      <c r="Z126" s="833">
        <v>0</v>
      </c>
      <c r="AA126" s="833">
        <v>0</v>
      </c>
      <c r="AB126" s="833">
        <v>0</v>
      </c>
      <c r="AC126" s="833">
        <v>0</v>
      </c>
      <c r="AD126" s="833">
        <v>0</v>
      </c>
      <c r="AE126" s="833">
        <v>0</v>
      </c>
      <c r="AF126" s="833">
        <v>3.9215686274509803E-2</v>
      </c>
      <c r="AG126" s="833">
        <v>0</v>
      </c>
      <c r="AH126" s="833">
        <v>0</v>
      </c>
      <c r="AI126" s="833">
        <v>1.9607843137254902E-2</v>
      </c>
      <c r="AJ126" s="833">
        <v>9.8039215686274508E-3</v>
      </c>
      <c r="AK126" s="833">
        <v>0</v>
      </c>
      <c r="AL126" s="833">
        <v>0</v>
      </c>
      <c r="AM126" s="833">
        <v>0</v>
      </c>
      <c r="AN126" s="833">
        <v>0</v>
      </c>
    </row>
    <row r="127" spans="15:40" ht="20.100000000000001" customHeight="1">
      <c r="O127" s="838">
        <v>62</v>
      </c>
      <c r="P127" s="1002" t="s">
        <v>1116</v>
      </c>
      <c r="Q127" s="831">
        <v>2</v>
      </c>
      <c r="R127" s="832">
        <v>34</v>
      </c>
      <c r="S127" s="833">
        <v>1</v>
      </c>
      <c r="T127" s="832">
        <v>33</v>
      </c>
      <c r="U127" s="833">
        <v>0.97058823529411764</v>
      </c>
      <c r="V127" s="884">
        <v>271.13</v>
      </c>
      <c r="W127" s="884">
        <v>8</v>
      </c>
      <c r="X127" s="884" t="s">
        <v>2184</v>
      </c>
      <c r="Y127" s="832">
        <v>0</v>
      </c>
      <c r="Z127" s="832">
        <v>0</v>
      </c>
      <c r="AA127" s="832">
        <v>0</v>
      </c>
      <c r="AB127" s="832">
        <v>0</v>
      </c>
      <c r="AC127" s="832">
        <v>0</v>
      </c>
      <c r="AD127" s="832">
        <v>0</v>
      </c>
      <c r="AE127" s="832">
        <v>0</v>
      </c>
      <c r="AF127" s="832">
        <v>1</v>
      </c>
      <c r="AG127" s="832">
        <v>0</v>
      </c>
      <c r="AH127" s="832">
        <v>0</v>
      </c>
      <c r="AI127" s="832">
        <v>2</v>
      </c>
      <c r="AJ127" s="832">
        <v>1</v>
      </c>
      <c r="AK127" s="832">
        <v>0</v>
      </c>
      <c r="AL127" s="832">
        <v>0</v>
      </c>
      <c r="AM127" s="832">
        <v>0</v>
      </c>
      <c r="AN127" s="832">
        <v>0</v>
      </c>
    </row>
    <row r="128" spans="15:40" ht="20.100000000000001" customHeight="1">
      <c r="O128" s="838" t="s">
        <v>299</v>
      </c>
      <c r="P128" s="1002" t="s">
        <v>299</v>
      </c>
      <c r="Q128" s="831" t="s">
        <v>299</v>
      </c>
      <c r="R128" s="832"/>
      <c r="S128" s="833"/>
      <c r="T128" s="832"/>
      <c r="U128" s="833"/>
      <c r="V128" s="884" t="s">
        <v>299</v>
      </c>
      <c r="W128" s="884" t="s">
        <v>299</v>
      </c>
      <c r="X128" s="884" t="s">
        <v>299</v>
      </c>
      <c r="Y128" s="833">
        <v>0</v>
      </c>
      <c r="Z128" s="833">
        <v>0</v>
      </c>
      <c r="AA128" s="833">
        <v>0</v>
      </c>
      <c r="AB128" s="833">
        <v>0</v>
      </c>
      <c r="AC128" s="833">
        <v>0</v>
      </c>
      <c r="AD128" s="833">
        <v>0</v>
      </c>
      <c r="AE128" s="833">
        <v>0</v>
      </c>
      <c r="AF128" s="833">
        <v>2.9411764705882353E-2</v>
      </c>
      <c r="AG128" s="833">
        <v>0</v>
      </c>
      <c r="AH128" s="833">
        <v>0</v>
      </c>
      <c r="AI128" s="833">
        <v>5.8823529411764705E-2</v>
      </c>
      <c r="AJ128" s="833">
        <v>2.9411764705882353E-2</v>
      </c>
      <c r="AK128" s="833">
        <v>0</v>
      </c>
      <c r="AL128" s="833">
        <v>0</v>
      </c>
      <c r="AM128" s="833">
        <v>0</v>
      </c>
      <c r="AN128" s="833">
        <v>0</v>
      </c>
    </row>
    <row r="129" spans="15:40" ht="20.100000000000001" customHeight="1">
      <c r="O129" s="838">
        <v>63</v>
      </c>
      <c r="P129" s="1002" t="s">
        <v>2046</v>
      </c>
      <c r="Q129" s="831">
        <v>3</v>
      </c>
      <c r="R129" s="832">
        <v>51</v>
      </c>
      <c r="S129" s="833">
        <v>1</v>
      </c>
      <c r="T129" s="832">
        <v>51</v>
      </c>
      <c r="U129" s="833">
        <v>1</v>
      </c>
      <c r="V129" s="884">
        <v>408</v>
      </c>
      <c r="W129" s="884">
        <v>8</v>
      </c>
      <c r="X129" s="884" t="s">
        <v>1403</v>
      </c>
      <c r="Y129" s="832">
        <v>0</v>
      </c>
      <c r="Z129" s="832">
        <v>0</v>
      </c>
      <c r="AA129" s="832">
        <v>0</v>
      </c>
      <c r="AB129" s="832">
        <v>0</v>
      </c>
      <c r="AC129" s="832">
        <v>0</v>
      </c>
      <c r="AD129" s="832">
        <v>0</v>
      </c>
      <c r="AE129" s="832">
        <v>0</v>
      </c>
      <c r="AF129" s="832">
        <v>0</v>
      </c>
      <c r="AG129" s="832">
        <v>0</v>
      </c>
      <c r="AH129" s="832">
        <v>0</v>
      </c>
      <c r="AI129" s="832">
        <v>0</v>
      </c>
      <c r="AJ129" s="832">
        <v>0</v>
      </c>
      <c r="AK129" s="832">
        <v>0</v>
      </c>
      <c r="AL129" s="832">
        <v>0</v>
      </c>
      <c r="AM129" s="832">
        <v>0</v>
      </c>
      <c r="AN129" s="832">
        <v>0</v>
      </c>
    </row>
    <row r="130" spans="15:40" ht="20.100000000000001" customHeight="1">
      <c r="O130" s="838" t="s">
        <v>299</v>
      </c>
      <c r="P130" s="1002" t="s">
        <v>299</v>
      </c>
      <c r="Q130" s="831" t="s">
        <v>299</v>
      </c>
      <c r="R130" s="832"/>
      <c r="S130" s="833"/>
      <c r="T130" s="832"/>
      <c r="U130" s="833"/>
      <c r="V130" s="884" t="s">
        <v>299</v>
      </c>
      <c r="W130" s="884" t="s">
        <v>299</v>
      </c>
      <c r="X130" s="884" t="s">
        <v>299</v>
      </c>
      <c r="Y130" s="833">
        <v>0</v>
      </c>
      <c r="Z130" s="833">
        <v>0</v>
      </c>
      <c r="AA130" s="833">
        <v>0</v>
      </c>
      <c r="AB130" s="833">
        <v>0</v>
      </c>
      <c r="AC130" s="833">
        <v>0</v>
      </c>
      <c r="AD130" s="833">
        <v>0</v>
      </c>
      <c r="AE130" s="833">
        <v>0</v>
      </c>
      <c r="AF130" s="833">
        <v>0</v>
      </c>
      <c r="AG130" s="833">
        <v>0</v>
      </c>
      <c r="AH130" s="833">
        <v>0</v>
      </c>
      <c r="AI130" s="833">
        <v>0</v>
      </c>
      <c r="AJ130" s="833">
        <v>0</v>
      </c>
      <c r="AK130" s="833">
        <v>0</v>
      </c>
      <c r="AL130" s="833">
        <v>0</v>
      </c>
      <c r="AM130" s="833">
        <v>0</v>
      </c>
      <c r="AN130" s="833">
        <v>0</v>
      </c>
    </row>
    <row r="131" spans="15:40" ht="20.100000000000001" customHeight="1">
      <c r="O131" s="838">
        <v>64</v>
      </c>
      <c r="P131" s="1002" t="s">
        <v>1117</v>
      </c>
      <c r="Q131" s="831">
        <v>2</v>
      </c>
      <c r="R131" s="832">
        <v>34</v>
      </c>
      <c r="S131" s="833">
        <v>0.8529411764705882</v>
      </c>
      <c r="T131" s="832">
        <v>29</v>
      </c>
      <c r="U131" s="833">
        <v>0.8529411764705882</v>
      </c>
      <c r="V131" s="884">
        <v>230.54</v>
      </c>
      <c r="W131" s="884">
        <v>6.8</v>
      </c>
      <c r="X131" s="884" t="s">
        <v>2185</v>
      </c>
      <c r="Y131" s="832">
        <v>0</v>
      </c>
      <c r="Z131" s="832">
        <v>0</v>
      </c>
      <c r="AA131" s="832">
        <v>5</v>
      </c>
      <c r="AB131" s="832">
        <v>0</v>
      </c>
      <c r="AC131" s="832">
        <v>0</v>
      </c>
      <c r="AD131" s="832">
        <v>0</v>
      </c>
      <c r="AE131" s="832">
        <v>0</v>
      </c>
      <c r="AF131" s="832">
        <v>0</v>
      </c>
      <c r="AG131" s="832">
        <v>0</v>
      </c>
      <c r="AH131" s="832">
        <v>0</v>
      </c>
      <c r="AI131" s="832">
        <v>1</v>
      </c>
      <c r="AJ131" s="832">
        <v>2</v>
      </c>
      <c r="AK131" s="832">
        <v>0</v>
      </c>
      <c r="AL131" s="832">
        <v>0</v>
      </c>
      <c r="AM131" s="832">
        <v>0</v>
      </c>
      <c r="AN131" s="832">
        <v>5</v>
      </c>
    </row>
    <row r="132" spans="15:40" ht="20.100000000000001" customHeight="1">
      <c r="O132" s="838" t="s">
        <v>299</v>
      </c>
      <c r="P132" s="1002" t="s">
        <v>299</v>
      </c>
      <c r="Q132" s="831" t="s">
        <v>299</v>
      </c>
      <c r="R132" s="832"/>
      <c r="S132" s="833"/>
      <c r="T132" s="832"/>
      <c r="U132" s="833"/>
      <c r="V132" s="884" t="s">
        <v>299</v>
      </c>
      <c r="W132" s="884" t="s">
        <v>299</v>
      </c>
      <c r="X132" s="884" t="s">
        <v>299</v>
      </c>
      <c r="Y132" s="833">
        <v>0</v>
      </c>
      <c r="Z132" s="833">
        <v>0</v>
      </c>
      <c r="AA132" s="833">
        <v>0.14705882352941177</v>
      </c>
      <c r="AB132" s="833">
        <v>0</v>
      </c>
      <c r="AC132" s="833">
        <v>0</v>
      </c>
      <c r="AD132" s="833">
        <v>0</v>
      </c>
      <c r="AE132" s="833">
        <v>0</v>
      </c>
      <c r="AF132" s="833">
        <v>0</v>
      </c>
      <c r="AG132" s="833">
        <v>0</v>
      </c>
      <c r="AH132" s="833">
        <v>0</v>
      </c>
      <c r="AI132" s="833">
        <v>2.9411764705882353E-2</v>
      </c>
      <c r="AJ132" s="833">
        <v>5.8823529411764705E-2</v>
      </c>
      <c r="AK132" s="833">
        <v>0</v>
      </c>
      <c r="AL132" s="833">
        <v>0</v>
      </c>
      <c r="AM132" s="833">
        <v>0</v>
      </c>
      <c r="AN132" s="833">
        <v>0.14705882352941177</v>
      </c>
    </row>
    <row r="133" spans="15:40" ht="20.100000000000001" customHeight="1">
      <c r="O133" s="838">
        <v>65</v>
      </c>
      <c r="P133" s="1002" t="s">
        <v>1118</v>
      </c>
      <c r="Q133" s="831">
        <v>5</v>
      </c>
      <c r="R133" s="832">
        <v>85</v>
      </c>
      <c r="S133" s="833">
        <v>0.9882352941176471</v>
      </c>
      <c r="T133" s="832">
        <v>81</v>
      </c>
      <c r="U133" s="833">
        <v>0.95294117647058818</v>
      </c>
      <c r="V133" s="884">
        <v>670.74</v>
      </c>
      <c r="W133" s="884">
        <v>7.9</v>
      </c>
      <c r="X133" s="884" t="s">
        <v>2186</v>
      </c>
      <c r="Y133" s="832">
        <v>0</v>
      </c>
      <c r="Z133" s="832">
        <v>0</v>
      </c>
      <c r="AA133" s="832">
        <v>1</v>
      </c>
      <c r="AB133" s="832">
        <v>0</v>
      </c>
      <c r="AC133" s="832">
        <v>0</v>
      </c>
      <c r="AD133" s="832">
        <v>0</v>
      </c>
      <c r="AE133" s="832">
        <v>0</v>
      </c>
      <c r="AF133" s="832">
        <v>3</v>
      </c>
      <c r="AG133" s="832">
        <v>0</v>
      </c>
      <c r="AH133" s="832">
        <v>0</v>
      </c>
      <c r="AI133" s="832">
        <v>1</v>
      </c>
      <c r="AJ133" s="832">
        <v>1</v>
      </c>
      <c r="AK133" s="832">
        <v>0</v>
      </c>
      <c r="AL133" s="832">
        <v>0</v>
      </c>
      <c r="AM133" s="832">
        <v>0</v>
      </c>
      <c r="AN133" s="832">
        <v>1</v>
      </c>
    </row>
    <row r="134" spans="15:40" ht="20.100000000000001" customHeight="1">
      <c r="O134" s="838" t="s">
        <v>299</v>
      </c>
      <c r="P134" s="1002" t="s">
        <v>299</v>
      </c>
      <c r="Q134" s="831" t="s">
        <v>299</v>
      </c>
      <c r="R134" s="832"/>
      <c r="S134" s="833"/>
      <c r="T134" s="832"/>
      <c r="U134" s="833"/>
      <c r="V134" s="884" t="s">
        <v>299</v>
      </c>
      <c r="W134" s="884" t="s">
        <v>299</v>
      </c>
      <c r="X134" s="884" t="s">
        <v>299</v>
      </c>
      <c r="Y134" s="833">
        <v>0</v>
      </c>
      <c r="Z134" s="833">
        <v>0</v>
      </c>
      <c r="AA134" s="833">
        <v>1.1764705882352941E-2</v>
      </c>
      <c r="AB134" s="833">
        <v>0</v>
      </c>
      <c r="AC134" s="833">
        <v>0</v>
      </c>
      <c r="AD134" s="833">
        <v>0</v>
      </c>
      <c r="AE134" s="833">
        <v>0</v>
      </c>
      <c r="AF134" s="833">
        <v>3.5294117647058823E-2</v>
      </c>
      <c r="AG134" s="833">
        <v>0</v>
      </c>
      <c r="AH134" s="833">
        <v>0</v>
      </c>
      <c r="AI134" s="833">
        <v>1.1764705882352941E-2</v>
      </c>
      <c r="AJ134" s="833">
        <v>1.1764705882352941E-2</v>
      </c>
      <c r="AK134" s="833">
        <v>0</v>
      </c>
      <c r="AL134" s="833">
        <v>0</v>
      </c>
      <c r="AM134" s="833">
        <v>0</v>
      </c>
      <c r="AN134" s="833">
        <v>1.1764705882352941E-2</v>
      </c>
    </row>
    <row r="135" spans="15:40" ht="20.100000000000001" customHeight="1">
      <c r="O135" s="838">
        <v>66</v>
      </c>
      <c r="P135" s="1002" t="s">
        <v>1119</v>
      </c>
      <c r="Q135" s="831">
        <v>4</v>
      </c>
      <c r="R135" s="832">
        <v>68</v>
      </c>
      <c r="S135" s="833">
        <v>1</v>
      </c>
      <c r="T135" s="832">
        <v>65</v>
      </c>
      <c r="U135" s="833">
        <v>0.95588235294117652</v>
      </c>
      <c r="V135" s="884">
        <v>541.17999999999995</v>
      </c>
      <c r="W135" s="884">
        <v>8</v>
      </c>
      <c r="X135" s="884" t="s">
        <v>2187</v>
      </c>
      <c r="Y135" s="832">
        <v>0</v>
      </c>
      <c r="Z135" s="832">
        <v>0</v>
      </c>
      <c r="AA135" s="832">
        <v>0</v>
      </c>
      <c r="AB135" s="832">
        <v>0</v>
      </c>
      <c r="AC135" s="832">
        <v>0</v>
      </c>
      <c r="AD135" s="832">
        <v>0</v>
      </c>
      <c r="AE135" s="832">
        <v>0</v>
      </c>
      <c r="AF135" s="832">
        <v>3</v>
      </c>
      <c r="AG135" s="832">
        <v>0</v>
      </c>
      <c r="AH135" s="832">
        <v>0</v>
      </c>
      <c r="AI135" s="832">
        <v>1</v>
      </c>
      <c r="AJ135" s="832">
        <v>2</v>
      </c>
      <c r="AK135" s="832">
        <v>0</v>
      </c>
      <c r="AL135" s="832">
        <v>0</v>
      </c>
      <c r="AM135" s="832">
        <v>0</v>
      </c>
      <c r="AN135" s="832">
        <v>0</v>
      </c>
    </row>
    <row r="136" spans="15:40" ht="20.100000000000001" customHeight="1">
      <c r="O136" s="838" t="s">
        <v>299</v>
      </c>
      <c r="P136" s="1002" t="s">
        <v>299</v>
      </c>
      <c r="Q136" s="831" t="s">
        <v>299</v>
      </c>
      <c r="R136" s="832"/>
      <c r="S136" s="833"/>
      <c r="T136" s="832"/>
      <c r="U136" s="833"/>
      <c r="V136" s="884" t="s">
        <v>299</v>
      </c>
      <c r="W136" s="884" t="s">
        <v>299</v>
      </c>
      <c r="X136" s="884" t="s">
        <v>299</v>
      </c>
      <c r="Y136" s="833">
        <v>0</v>
      </c>
      <c r="Z136" s="833">
        <v>0</v>
      </c>
      <c r="AA136" s="833">
        <v>0</v>
      </c>
      <c r="AB136" s="833">
        <v>0</v>
      </c>
      <c r="AC136" s="833">
        <v>0</v>
      </c>
      <c r="AD136" s="833">
        <v>0</v>
      </c>
      <c r="AE136" s="833">
        <v>0</v>
      </c>
      <c r="AF136" s="833">
        <v>4.4117647058823532E-2</v>
      </c>
      <c r="AG136" s="833">
        <v>0</v>
      </c>
      <c r="AH136" s="833">
        <v>0</v>
      </c>
      <c r="AI136" s="833">
        <v>1.4705882352941176E-2</v>
      </c>
      <c r="AJ136" s="833">
        <v>2.9411764705882353E-2</v>
      </c>
      <c r="AK136" s="833">
        <v>0</v>
      </c>
      <c r="AL136" s="833">
        <v>0</v>
      </c>
      <c r="AM136" s="833">
        <v>0</v>
      </c>
      <c r="AN136" s="833">
        <v>0</v>
      </c>
    </row>
    <row r="137" spans="15:40" ht="20.100000000000001" customHeight="1">
      <c r="O137" s="838">
        <v>67</v>
      </c>
      <c r="P137" s="1002" t="s">
        <v>1120</v>
      </c>
      <c r="Q137" s="831">
        <v>29</v>
      </c>
      <c r="R137" s="832">
        <v>493</v>
      </c>
      <c r="S137" s="833">
        <v>0.98377281947261663</v>
      </c>
      <c r="T137" s="832">
        <v>467</v>
      </c>
      <c r="U137" s="833">
        <v>0.94726166328600403</v>
      </c>
      <c r="V137" s="884">
        <v>3870.81</v>
      </c>
      <c r="W137" s="884">
        <v>7.9</v>
      </c>
      <c r="X137" s="884" t="s">
        <v>2188</v>
      </c>
      <c r="Y137" s="832">
        <v>0</v>
      </c>
      <c r="Z137" s="832">
        <v>1</v>
      </c>
      <c r="AA137" s="832">
        <v>7</v>
      </c>
      <c r="AB137" s="832">
        <v>0</v>
      </c>
      <c r="AC137" s="832">
        <v>0</v>
      </c>
      <c r="AD137" s="832">
        <v>0</v>
      </c>
      <c r="AE137" s="832">
        <v>0</v>
      </c>
      <c r="AF137" s="832">
        <v>18</v>
      </c>
      <c r="AG137" s="832">
        <v>0</v>
      </c>
      <c r="AH137" s="832">
        <v>0</v>
      </c>
      <c r="AI137" s="832">
        <v>4</v>
      </c>
      <c r="AJ137" s="832">
        <v>2</v>
      </c>
      <c r="AK137" s="832">
        <v>2</v>
      </c>
      <c r="AL137" s="832">
        <v>6</v>
      </c>
      <c r="AM137" s="832">
        <v>1</v>
      </c>
      <c r="AN137" s="832">
        <v>0</v>
      </c>
    </row>
    <row r="138" spans="15:40" ht="20.100000000000001" customHeight="1">
      <c r="O138" s="838" t="s">
        <v>299</v>
      </c>
      <c r="P138" s="1002" t="s">
        <v>299</v>
      </c>
      <c r="Q138" s="831" t="s">
        <v>299</v>
      </c>
      <c r="R138" s="832"/>
      <c r="S138" s="833"/>
      <c r="T138" s="832"/>
      <c r="U138" s="833"/>
      <c r="V138" s="884" t="s">
        <v>299</v>
      </c>
      <c r="W138" s="884" t="s">
        <v>299</v>
      </c>
      <c r="X138" s="884" t="s">
        <v>299</v>
      </c>
      <c r="Y138" s="833">
        <v>0</v>
      </c>
      <c r="Z138" s="833">
        <v>2.0283975659229209E-3</v>
      </c>
      <c r="AA138" s="833">
        <v>1.4198782961460446E-2</v>
      </c>
      <c r="AB138" s="833">
        <v>0</v>
      </c>
      <c r="AC138" s="833">
        <v>0</v>
      </c>
      <c r="AD138" s="833">
        <v>0</v>
      </c>
      <c r="AE138" s="833">
        <v>0</v>
      </c>
      <c r="AF138" s="833">
        <v>3.6511156186612576E-2</v>
      </c>
      <c r="AG138" s="833">
        <v>0</v>
      </c>
      <c r="AH138" s="833">
        <v>0</v>
      </c>
      <c r="AI138" s="833">
        <v>8.1135902636916835E-3</v>
      </c>
      <c r="AJ138" s="833">
        <v>4.0567951318458417E-3</v>
      </c>
      <c r="AK138" s="833">
        <v>4.0567951318458417E-3</v>
      </c>
      <c r="AL138" s="833">
        <v>1.2170385395537525E-2</v>
      </c>
      <c r="AM138" s="833">
        <v>2.0283975659229209E-3</v>
      </c>
      <c r="AN138" s="833">
        <v>0</v>
      </c>
    </row>
    <row r="139" spans="15:40" ht="20.100000000000001" customHeight="1">
      <c r="O139" s="838">
        <v>68</v>
      </c>
      <c r="P139" s="1002" t="s">
        <v>1121</v>
      </c>
      <c r="Q139" s="831">
        <v>1</v>
      </c>
      <c r="R139" s="832">
        <v>17</v>
      </c>
      <c r="S139" s="833">
        <v>1</v>
      </c>
      <c r="T139" s="832">
        <v>17</v>
      </c>
      <c r="U139" s="833">
        <v>1</v>
      </c>
      <c r="V139" s="884">
        <v>132.58000000000001</v>
      </c>
      <c r="W139" s="884">
        <v>7.8</v>
      </c>
      <c r="X139" s="884" t="s">
        <v>2189</v>
      </c>
      <c r="Y139" s="832">
        <v>0</v>
      </c>
      <c r="Z139" s="832">
        <v>0</v>
      </c>
      <c r="AA139" s="832">
        <v>0</v>
      </c>
      <c r="AB139" s="832">
        <v>0</v>
      </c>
      <c r="AC139" s="832">
        <v>0</v>
      </c>
      <c r="AD139" s="832">
        <v>0</v>
      </c>
      <c r="AE139" s="832">
        <v>0</v>
      </c>
      <c r="AF139" s="832">
        <v>0</v>
      </c>
      <c r="AG139" s="832">
        <v>0</v>
      </c>
      <c r="AH139" s="832">
        <v>0</v>
      </c>
      <c r="AI139" s="832">
        <v>3</v>
      </c>
      <c r="AJ139" s="832">
        <v>0</v>
      </c>
      <c r="AK139" s="832">
        <v>0</v>
      </c>
      <c r="AL139" s="832">
        <v>0</v>
      </c>
      <c r="AM139" s="832">
        <v>0</v>
      </c>
      <c r="AN139" s="832">
        <v>0</v>
      </c>
    </row>
    <row r="140" spans="15:40" ht="20.100000000000001" customHeight="1">
      <c r="O140" s="838" t="s">
        <v>299</v>
      </c>
      <c r="P140" s="1002" t="s">
        <v>299</v>
      </c>
      <c r="Q140" s="831" t="s">
        <v>299</v>
      </c>
      <c r="R140" s="832"/>
      <c r="S140" s="833"/>
      <c r="T140" s="832"/>
      <c r="U140" s="833"/>
      <c r="V140" s="884" t="s">
        <v>299</v>
      </c>
      <c r="W140" s="884" t="s">
        <v>299</v>
      </c>
      <c r="X140" s="884" t="s">
        <v>299</v>
      </c>
      <c r="Y140" s="833">
        <v>0</v>
      </c>
      <c r="Z140" s="833">
        <v>0</v>
      </c>
      <c r="AA140" s="833">
        <v>0</v>
      </c>
      <c r="AB140" s="833">
        <v>0</v>
      </c>
      <c r="AC140" s="833">
        <v>0</v>
      </c>
      <c r="AD140" s="833">
        <v>0</v>
      </c>
      <c r="AE140" s="833">
        <v>0</v>
      </c>
      <c r="AF140" s="833">
        <v>0</v>
      </c>
      <c r="AG140" s="833">
        <v>0</v>
      </c>
      <c r="AH140" s="833">
        <v>0</v>
      </c>
      <c r="AI140" s="833">
        <v>0.17647058823529413</v>
      </c>
      <c r="AJ140" s="833">
        <v>0</v>
      </c>
      <c r="AK140" s="833">
        <v>0</v>
      </c>
      <c r="AL140" s="833">
        <v>0</v>
      </c>
      <c r="AM140" s="833">
        <v>0</v>
      </c>
      <c r="AN140" s="833">
        <v>0</v>
      </c>
    </row>
    <row r="141" spans="15:40" ht="20.100000000000001" customHeight="1">
      <c r="O141" s="838">
        <v>69</v>
      </c>
      <c r="P141" s="1002" t="s">
        <v>1122</v>
      </c>
      <c r="Q141" s="831">
        <v>21</v>
      </c>
      <c r="R141" s="832">
        <v>357</v>
      </c>
      <c r="S141" s="833">
        <v>0.98599439775910369</v>
      </c>
      <c r="T141" s="832">
        <v>337</v>
      </c>
      <c r="U141" s="833">
        <v>0.94397759103641454</v>
      </c>
      <c r="V141" s="884">
        <v>2802.43</v>
      </c>
      <c r="W141" s="884">
        <v>7.8</v>
      </c>
      <c r="X141" s="884" t="s">
        <v>2190</v>
      </c>
      <c r="Y141" s="832">
        <v>0</v>
      </c>
      <c r="Z141" s="832">
        <v>0</v>
      </c>
      <c r="AA141" s="832">
        <v>5</v>
      </c>
      <c r="AB141" s="832">
        <v>0</v>
      </c>
      <c r="AC141" s="832">
        <v>0</v>
      </c>
      <c r="AD141" s="832">
        <v>0</v>
      </c>
      <c r="AE141" s="832">
        <v>0</v>
      </c>
      <c r="AF141" s="832">
        <v>15</v>
      </c>
      <c r="AG141" s="832">
        <v>0</v>
      </c>
      <c r="AH141" s="832">
        <v>0</v>
      </c>
      <c r="AI141" s="832">
        <v>2</v>
      </c>
      <c r="AJ141" s="832">
        <v>7</v>
      </c>
      <c r="AK141" s="832">
        <v>0</v>
      </c>
      <c r="AL141" s="832">
        <v>4</v>
      </c>
      <c r="AM141" s="832">
        <v>0</v>
      </c>
      <c r="AN141" s="832">
        <v>1</v>
      </c>
    </row>
    <row r="142" spans="15:40" ht="20.100000000000001" customHeight="1">
      <c r="O142" s="838" t="s">
        <v>299</v>
      </c>
      <c r="P142" s="1002" t="s">
        <v>299</v>
      </c>
      <c r="Q142" s="831" t="s">
        <v>299</v>
      </c>
      <c r="R142" s="832"/>
      <c r="S142" s="833"/>
      <c r="T142" s="832"/>
      <c r="U142" s="833"/>
      <c r="V142" s="884" t="s">
        <v>299</v>
      </c>
      <c r="W142" s="884" t="s">
        <v>299</v>
      </c>
      <c r="X142" s="884" t="s">
        <v>299</v>
      </c>
      <c r="Y142" s="833">
        <v>0</v>
      </c>
      <c r="Z142" s="833">
        <v>0</v>
      </c>
      <c r="AA142" s="833">
        <v>1.4005602240896359E-2</v>
      </c>
      <c r="AB142" s="833">
        <v>0</v>
      </c>
      <c r="AC142" s="833">
        <v>0</v>
      </c>
      <c r="AD142" s="833">
        <v>0</v>
      </c>
      <c r="AE142" s="833">
        <v>0</v>
      </c>
      <c r="AF142" s="833">
        <v>4.2016806722689079E-2</v>
      </c>
      <c r="AG142" s="833">
        <v>0</v>
      </c>
      <c r="AH142" s="833">
        <v>0</v>
      </c>
      <c r="AI142" s="833">
        <v>5.6022408963585435E-3</v>
      </c>
      <c r="AJ142" s="833">
        <v>1.9607843137254902E-2</v>
      </c>
      <c r="AK142" s="833">
        <v>0</v>
      </c>
      <c r="AL142" s="833">
        <v>1.1204481792717087E-2</v>
      </c>
      <c r="AM142" s="833">
        <v>0</v>
      </c>
      <c r="AN142" s="833">
        <v>2.8011204481792717E-3</v>
      </c>
    </row>
    <row r="143" spans="15:40" ht="20.100000000000001" customHeight="1">
      <c r="O143" s="838">
        <v>70</v>
      </c>
      <c r="P143" s="1002" t="s">
        <v>1123</v>
      </c>
      <c r="Q143" s="831">
        <v>1</v>
      </c>
      <c r="R143" s="832">
        <v>17</v>
      </c>
      <c r="S143" s="833">
        <v>1</v>
      </c>
      <c r="T143" s="832">
        <v>17</v>
      </c>
      <c r="U143" s="833">
        <v>1</v>
      </c>
      <c r="V143" s="884">
        <v>135.99</v>
      </c>
      <c r="W143" s="884">
        <v>8</v>
      </c>
      <c r="X143" s="884" t="s">
        <v>2145</v>
      </c>
      <c r="Y143" s="832">
        <v>0</v>
      </c>
      <c r="Z143" s="832">
        <v>0</v>
      </c>
      <c r="AA143" s="832">
        <v>0</v>
      </c>
      <c r="AB143" s="832">
        <v>0</v>
      </c>
      <c r="AC143" s="832">
        <v>0</v>
      </c>
      <c r="AD143" s="832">
        <v>0</v>
      </c>
      <c r="AE143" s="832">
        <v>0</v>
      </c>
      <c r="AF143" s="832">
        <v>0</v>
      </c>
      <c r="AG143" s="832">
        <v>0</v>
      </c>
      <c r="AH143" s="832">
        <v>0</v>
      </c>
      <c r="AI143" s="832">
        <v>1</v>
      </c>
      <c r="AJ143" s="832">
        <v>0</v>
      </c>
      <c r="AK143" s="832">
        <v>0</v>
      </c>
      <c r="AL143" s="832">
        <v>0</v>
      </c>
      <c r="AM143" s="832">
        <v>0</v>
      </c>
      <c r="AN143" s="832">
        <v>0</v>
      </c>
    </row>
    <row r="144" spans="15:40" ht="20.100000000000001" customHeight="1">
      <c r="O144" s="838" t="s">
        <v>299</v>
      </c>
      <c r="P144" s="1002" t="s">
        <v>299</v>
      </c>
      <c r="Q144" s="831" t="s">
        <v>299</v>
      </c>
      <c r="R144" s="832"/>
      <c r="S144" s="833"/>
      <c r="T144" s="832"/>
      <c r="U144" s="833"/>
      <c r="V144" s="884" t="s">
        <v>299</v>
      </c>
      <c r="W144" s="884" t="s">
        <v>299</v>
      </c>
      <c r="X144" s="884" t="s">
        <v>299</v>
      </c>
      <c r="Y144" s="833">
        <v>0</v>
      </c>
      <c r="Z144" s="833">
        <v>0</v>
      </c>
      <c r="AA144" s="833">
        <v>0</v>
      </c>
      <c r="AB144" s="833">
        <v>0</v>
      </c>
      <c r="AC144" s="833">
        <v>0</v>
      </c>
      <c r="AD144" s="833">
        <v>0</v>
      </c>
      <c r="AE144" s="833">
        <v>0</v>
      </c>
      <c r="AF144" s="833">
        <v>0</v>
      </c>
      <c r="AG144" s="833">
        <v>0</v>
      </c>
      <c r="AH144" s="833">
        <v>0</v>
      </c>
      <c r="AI144" s="833">
        <v>5.8823529411764705E-2</v>
      </c>
      <c r="AJ144" s="833">
        <v>0</v>
      </c>
      <c r="AK144" s="833">
        <v>0</v>
      </c>
      <c r="AL144" s="833">
        <v>0</v>
      </c>
      <c r="AM144" s="833">
        <v>0</v>
      </c>
      <c r="AN144" s="833">
        <v>0</v>
      </c>
    </row>
    <row r="145" spans="15:40" ht="20.100000000000001" customHeight="1">
      <c r="O145" s="838">
        <v>71</v>
      </c>
      <c r="P145" s="1002" t="s">
        <v>1124</v>
      </c>
      <c r="Q145" s="831">
        <v>4</v>
      </c>
      <c r="R145" s="832">
        <v>68</v>
      </c>
      <c r="S145" s="833">
        <v>1</v>
      </c>
      <c r="T145" s="832">
        <v>68</v>
      </c>
      <c r="U145" s="833">
        <v>1</v>
      </c>
      <c r="V145" s="884">
        <v>540.17999999999995</v>
      </c>
      <c r="W145" s="884">
        <v>7.9</v>
      </c>
      <c r="X145" s="884" t="s">
        <v>2191</v>
      </c>
      <c r="Y145" s="832">
        <v>0</v>
      </c>
      <c r="Z145" s="832">
        <v>0</v>
      </c>
      <c r="AA145" s="832">
        <v>0</v>
      </c>
      <c r="AB145" s="832">
        <v>0</v>
      </c>
      <c r="AC145" s="832">
        <v>0</v>
      </c>
      <c r="AD145" s="832">
        <v>0</v>
      </c>
      <c r="AE145" s="832">
        <v>0</v>
      </c>
      <c r="AF145" s="832">
        <v>0</v>
      </c>
      <c r="AG145" s="832">
        <v>0</v>
      </c>
      <c r="AH145" s="832">
        <v>0</v>
      </c>
      <c r="AI145" s="832">
        <v>1</v>
      </c>
      <c r="AJ145" s="832">
        <v>0</v>
      </c>
      <c r="AK145" s="832">
        <v>1</v>
      </c>
      <c r="AL145" s="832">
        <v>0</v>
      </c>
      <c r="AM145" s="832">
        <v>0</v>
      </c>
      <c r="AN145" s="832">
        <v>0</v>
      </c>
    </row>
    <row r="146" spans="15:40" ht="20.100000000000001" customHeight="1">
      <c r="O146" s="838" t="s">
        <v>299</v>
      </c>
      <c r="P146" s="1002" t="s">
        <v>299</v>
      </c>
      <c r="Q146" s="831" t="s">
        <v>299</v>
      </c>
      <c r="R146" s="832"/>
      <c r="S146" s="833"/>
      <c r="T146" s="832"/>
      <c r="U146" s="833"/>
      <c r="V146" s="884" t="s">
        <v>299</v>
      </c>
      <c r="W146" s="884" t="s">
        <v>299</v>
      </c>
      <c r="X146" s="884" t="s">
        <v>299</v>
      </c>
      <c r="Y146" s="833">
        <v>0</v>
      </c>
      <c r="Z146" s="833">
        <v>0</v>
      </c>
      <c r="AA146" s="833">
        <v>0</v>
      </c>
      <c r="AB146" s="833">
        <v>0</v>
      </c>
      <c r="AC146" s="833">
        <v>0</v>
      </c>
      <c r="AD146" s="833">
        <v>0</v>
      </c>
      <c r="AE146" s="833">
        <v>0</v>
      </c>
      <c r="AF146" s="833">
        <v>0</v>
      </c>
      <c r="AG146" s="833">
        <v>0</v>
      </c>
      <c r="AH146" s="833">
        <v>0</v>
      </c>
      <c r="AI146" s="833">
        <v>1.4705882352941176E-2</v>
      </c>
      <c r="AJ146" s="833">
        <v>0</v>
      </c>
      <c r="AK146" s="833">
        <v>1.4705882352941176E-2</v>
      </c>
      <c r="AL146" s="833">
        <v>0</v>
      </c>
      <c r="AM146" s="833">
        <v>0</v>
      </c>
      <c r="AN146" s="833">
        <v>0</v>
      </c>
    </row>
    <row r="147" spans="15:40" ht="20.100000000000001" customHeight="1">
      <c r="O147" s="845">
        <v>72</v>
      </c>
      <c r="P147" s="1002" t="s">
        <v>2047</v>
      </c>
      <c r="Q147" s="831">
        <v>1</v>
      </c>
      <c r="R147" s="832">
        <v>17</v>
      </c>
      <c r="S147" s="833">
        <v>1</v>
      </c>
      <c r="T147" s="832">
        <v>17</v>
      </c>
      <c r="U147" s="833">
        <v>1</v>
      </c>
      <c r="V147" s="884">
        <v>135.85</v>
      </c>
      <c r="W147" s="884">
        <v>8</v>
      </c>
      <c r="X147" s="884" t="s">
        <v>2192</v>
      </c>
      <c r="Y147" s="832">
        <v>0</v>
      </c>
      <c r="Z147" s="832">
        <v>0</v>
      </c>
      <c r="AA147" s="832">
        <v>0</v>
      </c>
      <c r="AB147" s="832">
        <v>0</v>
      </c>
      <c r="AC147" s="832">
        <v>0</v>
      </c>
      <c r="AD147" s="832">
        <v>0</v>
      </c>
      <c r="AE147" s="832">
        <v>0</v>
      </c>
      <c r="AF147" s="832">
        <v>0</v>
      </c>
      <c r="AG147" s="832">
        <v>0</v>
      </c>
      <c r="AH147" s="832">
        <v>0</v>
      </c>
      <c r="AI147" s="832">
        <v>1</v>
      </c>
      <c r="AJ147" s="832">
        <v>0</v>
      </c>
      <c r="AK147" s="832">
        <v>0</v>
      </c>
      <c r="AL147" s="832">
        <v>0</v>
      </c>
      <c r="AM147" s="832">
        <v>0</v>
      </c>
      <c r="AN147" s="832">
        <v>0</v>
      </c>
    </row>
    <row r="148" spans="15:40" ht="20.100000000000001" customHeight="1">
      <c r="O148" s="845"/>
      <c r="P148" s="1002" t="s">
        <v>299</v>
      </c>
      <c r="Q148" s="831" t="s">
        <v>299</v>
      </c>
      <c r="R148" s="832" t="s">
        <v>299</v>
      </c>
      <c r="S148" s="833"/>
      <c r="T148" s="832"/>
      <c r="U148" s="833"/>
      <c r="V148" s="884" t="s">
        <v>299</v>
      </c>
      <c r="W148" s="884" t="s">
        <v>299</v>
      </c>
      <c r="X148" s="884" t="s">
        <v>299</v>
      </c>
      <c r="Y148" s="833">
        <v>0</v>
      </c>
      <c r="Z148" s="833">
        <v>0</v>
      </c>
      <c r="AA148" s="833">
        <v>0</v>
      </c>
      <c r="AB148" s="833">
        <v>0</v>
      </c>
      <c r="AC148" s="833">
        <v>0</v>
      </c>
      <c r="AD148" s="833">
        <v>0</v>
      </c>
      <c r="AE148" s="833">
        <v>0</v>
      </c>
      <c r="AF148" s="833">
        <v>0</v>
      </c>
      <c r="AG148" s="833">
        <v>0</v>
      </c>
      <c r="AH148" s="833">
        <v>0</v>
      </c>
      <c r="AI148" s="833">
        <v>5.8823529411764705E-2</v>
      </c>
      <c r="AJ148" s="833">
        <v>0</v>
      </c>
      <c r="AK148" s="833">
        <v>0</v>
      </c>
      <c r="AL148" s="833">
        <v>0</v>
      </c>
      <c r="AM148" s="833">
        <v>0</v>
      </c>
      <c r="AN148" s="833">
        <v>0</v>
      </c>
    </row>
    <row r="149" spans="15:40" ht="20.100000000000001" customHeight="1">
      <c r="O149" s="845">
        <v>73</v>
      </c>
      <c r="P149" s="1002" t="s">
        <v>1088</v>
      </c>
      <c r="Q149" s="819">
        <v>11</v>
      </c>
      <c r="R149" s="842">
        <v>187</v>
      </c>
      <c r="S149" s="841">
        <v>0.97860962566844922</v>
      </c>
      <c r="T149" s="842">
        <v>181</v>
      </c>
      <c r="U149" s="841">
        <v>0.96791443850267378</v>
      </c>
      <c r="V149" s="884">
        <v>1458.77</v>
      </c>
      <c r="W149" s="884">
        <v>7.8</v>
      </c>
      <c r="X149" s="884" t="s">
        <v>2178</v>
      </c>
      <c r="Y149" s="832">
        <v>0</v>
      </c>
      <c r="Z149" s="832">
        <v>0</v>
      </c>
      <c r="AA149" s="832">
        <v>4</v>
      </c>
      <c r="AB149" s="832">
        <v>0</v>
      </c>
      <c r="AC149" s="832">
        <v>0</v>
      </c>
      <c r="AD149" s="832">
        <v>0</v>
      </c>
      <c r="AE149" s="832">
        <v>0</v>
      </c>
      <c r="AF149" s="832">
        <v>2</v>
      </c>
      <c r="AG149" s="832">
        <v>0</v>
      </c>
      <c r="AH149" s="832">
        <v>0</v>
      </c>
      <c r="AI149" s="832">
        <v>7</v>
      </c>
      <c r="AJ149" s="832">
        <v>1</v>
      </c>
      <c r="AK149" s="832">
        <v>2</v>
      </c>
      <c r="AL149" s="832">
        <v>3</v>
      </c>
      <c r="AM149" s="832">
        <v>1</v>
      </c>
      <c r="AN149" s="832">
        <v>0</v>
      </c>
    </row>
    <row r="150" spans="15:40" ht="20.100000000000001" customHeight="1">
      <c r="O150" s="845"/>
      <c r="P150" s="1002" t="s">
        <v>299</v>
      </c>
      <c r="Q150" s="819" t="s">
        <v>299</v>
      </c>
      <c r="R150" s="842" t="s">
        <v>299</v>
      </c>
      <c r="S150" s="841"/>
      <c r="T150" s="842"/>
      <c r="U150" s="841"/>
      <c r="V150" s="884" t="s">
        <v>299</v>
      </c>
      <c r="W150" s="884" t="s">
        <v>299</v>
      </c>
      <c r="X150" s="884" t="s">
        <v>299</v>
      </c>
      <c r="Y150" s="833">
        <v>0</v>
      </c>
      <c r="Z150" s="833">
        <v>0</v>
      </c>
      <c r="AA150" s="833">
        <v>2.1390374331550801E-2</v>
      </c>
      <c r="AB150" s="833">
        <v>0</v>
      </c>
      <c r="AC150" s="833">
        <v>0</v>
      </c>
      <c r="AD150" s="833">
        <v>0</v>
      </c>
      <c r="AE150" s="833">
        <v>0</v>
      </c>
      <c r="AF150" s="833">
        <v>1.06951871657754E-2</v>
      </c>
      <c r="AG150" s="833">
        <v>0</v>
      </c>
      <c r="AH150" s="833">
        <v>0</v>
      </c>
      <c r="AI150" s="833">
        <v>3.7433155080213901E-2</v>
      </c>
      <c r="AJ150" s="833">
        <v>5.3475935828877002E-3</v>
      </c>
      <c r="AK150" s="833">
        <v>1.06951871657754E-2</v>
      </c>
      <c r="AL150" s="833">
        <v>1.6042780748663103E-2</v>
      </c>
      <c r="AM150" s="833">
        <v>5.3475935828877002E-3</v>
      </c>
      <c r="AN150" s="833">
        <v>0</v>
      </c>
    </row>
    <row r="151" spans="15:40" ht="20.100000000000001" customHeight="1">
      <c r="O151" s="845">
        <v>74</v>
      </c>
      <c r="P151" s="1002" t="s">
        <v>328</v>
      </c>
      <c r="Q151" s="831">
        <v>349</v>
      </c>
      <c r="R151" s="832">
        <v>5933</v>
      </c>
      <c r="S151" s="833">
        <v>0.97050396089667956</v>
      </c>
      <c r="T151" s="832">
        <v>5529</v>
      </c>
      <c r="U151" s="833">
        <v>0.93190628687004884</v>
      </c>
      <c r="V151" s="884">
        <v>45882.11</v>
      </c>
      <c r="W151" s="884">
        <v>7.7</v>
      </c>
      <c r="X151" s="884" t="s">
        <v>1970</v>
      </c>
      <c r="Y151" s="832">
        <v>0</v>
      </c>
      <c r="Z151" s="832">
        <v>16</v>
      </c>
      <c r="AA151" s="832">
        <v>140</v>
      </c>
      <c r="AB151" s="832">
        <v>19</v>
      </c>
      <c r="AC151" s="832">
        <v>0</v>
      </c>
      <c r="AD151" s="832">
        <v>0</v>
      </c>
      <c r="AE151" s="832">
        <v>2</v>
      </c>
      <c r="AF151" s="832">
        <v>227</v>
      </c>
      <c r="AG151" s="832">
        <v>0</v>
      </c>
      <c r="AH151" s="832">
        <v>0</v>
      </c>
      <c r="AI151" s="832">
        <v>91</v>
      </c>
      <c r="AJ151" s="832">
        <v>67</v>
      </c>
      <c r="AK151" s="832">
        <v>10</v>
      </c>
      <c r="AL151" s="832">
        <v>65</v>
      </c>
      <c r="AM151" s="832">
        <v>35</v>
      </c>
      <c r="AN151" s="832">
        <v>40</v>
      </c>
    </row>
    <row r="152" spans="15:40" ht="20.100000000000001" customHeight="1">
      <c r="O152" s="845"/>
      <c r="P152" s="1002" t="s">
        <v>299</v>
      </c>
      <c r="Q152" s="831" t="s">
        <v>299</v>
      </c>
      <c r="R152" s="832"/>
      <c r="S152" s="833"/>
      <c r="T152" s="832"/>
      <c r="U152" s="833"/>
      <c r="V152" s="884" t="s">
        <v>299</v>
      </c>
      <c r="W152" s="884" t="s">
        <v>299</v>
      </c>
      <c r="X152" s="884" t="s">
        <v>299</v>
      </c>
      <c r="Y152" s="833">
        <v>0</v>
      </c>
      <c r="Z152" s="833">
        <v>2.6967807180178663E-3</v>
      </c>
      <c r="AA152" s="833">
        <v>2.3596831282656328E-2</v>
      </c>
      <c r="AB152" s="833">
        <v>3.2024271026462161E-3</v>
      </c>
      <c r="AC152" s="833">
        <v>0</v>
      </c>
      <c r="AD152" s="833">
        <v>0</v>
      </c>
      <c r="AE152" s="833">
        <v>3.3709758975223328E-4</v>
      </c>
      <c r="AF152" s="833">
        <v>3.8260576436878475E-2</v>
      </c>
      <c r="AG152" s="833">
        <v>0</v>
      </c>
      <c r="AH152" s="833">
        <v>0</v>
      </c>
      <c r="AI152" s="833">
        <v>1.5337940333726614E-2</v>
      </c>
      <c r="AJ152" s="833">
        <v>1.1292769256699815E-2</v>
      </c>
      <c r="AK152" s="833">
        <v>1.6854879487611663E-3</v>
      </c>
      <c r="AL152" s="833">
        <v>1.0955671666947581E-2</v>
      </c>
      <c r="AM152" s="833">
        <v>5.8992078206640819E-3</v>
      </c>
      <c r="AN152" s="833">
        <v>6.741951795044665E-3</v>
      </c>
    </row>
    <row r="153" spans="15:40" ht="20.100000000000001" customHeight="1">
      <c r="O153" s="845">
        <v>75</v>
      </c>
      <c r="P153" s="1003" t="s">
        <v>329</v>
      </c>
      <c r="Q153" s="896">
        <v>349</v>
      </c>
      <c r="R153" s="897">
        <v>5933</v>
      </c>
      <c r="S153" s="898">
        <v>0.97050396089667956</v>
      </c>
      <c r="T153" s="897">
        <v>5529</v>
      </c>
      <c r="U153" s="898">
        <v>0.93190628687004884</v>
      </c>
      <c r="V153" s="899">
        <v>45882.11</v>
      </c>
      <c r="W153" s="899">
        <v>7.7</v>
      </c>
      <c r="X153" s="899" t="s">
        <v>2193</v>
      </c>
      <c r="Y153" s="897">
        <v>0</v>
      </c>
      <c r="Z153" s="897">
        <v>16</v>
      </c>
      <c r="AA153" s="897">
        <v>140</v>
      </c>
      <c r="AB153" s="897">
        <v>19</v>
      </c>
      <c r="AC153" s="897">
        <v>0</v>
      </c>
      <c r="AD153" s="897">
        <v>0</v>
      </c>
      <c r="AE153" s="897">
        <v>2</v>
      </c>
      <c r="AF153" s="897">
        <v>227</v>
      </c>
      <c r="AG153" s="897">
        <v>0</v>
      </c>
      <c r="AH153" s="897">
        <v>0</v>
      </c>
      <c r="AI153" s="897">
        <v>91</v>
      </c>
      <c r="AJ153" s="897">
        <v>67</v>
      </c>
      <c r="AK153" s="897">
        <v>10</v>
      </c>
      <c r="AL153" s="897">
        <v>65</v>
      </c>
      <c r="AM153" s="897">
        <v>35</v>
      </c>
      <c r="AN153" s="897">
        <v>40</v>
      </c>
    </row>
    <row r="154" spans="15:40" ht="20.100000000000001" customHeight="1">
      <c r="O154" s="845"/>
      <c r="P154" s="1003" t="s">
        <v>299</v>
      </c>
      <c r="Q154" s="896" t="s">
        <v>299</v>
      </c>
      <c r="R154" s="897"/>
      <c r="S154" s="898"/>
      <c r="T154" s="897"/>
      <c r="U154" s="898"/>
      <c r="V154" s="899" t="s">
        <v>299</v>
      </c>
      <c r="W154" s="899" t="s">
        <v>299</v>
      </c>
      <c r="X154" s="899" t="s">
        <v>299</v>
      </c>
      <c r="Y154" s="898">
        <v>0</v>
      </c>
      <c r="Z154" s="898">
        <v>2.6967807180178663E-3</v>
      </c>
      <c r="AA154" s="898">
        <v>2.3596831282656328E-2</v>
      </c>
      <c r="AB154" s="898">
        <v>3.2024271026462161E-3</v>
      </c>
      <c r="AC154" s="898">
        <v>0</v>
      </c>
      <c r="AD154" s="898">
        <v>0</v>
      </c>
      <c r="AE154" s="898">
        <v>3.3709758975223328E-4</v>
      </c>
      <c r="AF154" s="898">
        <v>3.8260576436878475E-2</v>
      </c>
      <c r="AG154" s="898">
        <v>0</v>
      </c>
      <c r="AH154" s="898">
        <v>0</v>
      </c>
      <c r="AI154" s="898">
        <v>1.5337940333726614E-2</v>
      </c>
      <c r="AJ154" s="898">
        <v>1.1292769256699815E-2</v>
      </c>
      <c r="AK154" s="898">
        <v>1.6854879487611663E-3</v>
      </c>
      <c r="AL154" s="898">
        <v>1.0955671666947581E-2</v>
      </c>
      <c r="AM154" s="898">
        <v>5.8992078206640819E-3</v>
      </c>
      <c r="AN154" s="898">
        <v>6.741951795044665E-3</v>
      </c>
    </row>
    <row r="155" spans="15:40" ht="20.100000000000001" customHeight="1">
      <c r="O155" s="845">
        <v>76</v>
      </c>
      <c r="P155" s="1003" t="s">
        <v>330</v>
      </c>
      <c r="Q155" s="896">
        <v>442</v>
      </c>
      <c r="R155" s="897">
        <v>7514</v>
      </c>
      <c r="S155" s="898">
        <v>0.97165291455948899</v>
      </c>
      <c r="T155" s="897">
        <v>6992</v>
      </c>
      <c r="U155" s="898">
        <v>0.93052967793452224</v>
      </c>
      <c r="V155" s="899">
        <v>57940.79</v>
      </c>
      <c r="W155" s="899">
        <v>7.7</v>
      </c>
      <c r="X155" s="899">
        <v>95.87</v>
      </c>
      <c r="Y155" s="897">
        <v>0</v>
      </c>
      <c r="Z155" s="897">
        <v>17</v>
      </c>
      <c r="AA155" s="897">
        <v>174</v>
      </c>
      <c r="AB155" s="897">
        <v>21</v>
      </c>
      <c r="AC155" s="897">
        <v>1</v>
      </c>
      <c r="AD155" s="897">
        <v>25</v>
      </c>
      <c r="AE155" s="897">
        <v>7</v>
      </c>
      <c r="AF155" s="897">
        <v>277</v>
      </c>
      <c r="AG155" s="897">
        <v>0</v>
      </c>
      <c r="AH155" s="897">
        <v>0</v>
      </c>
      <c r="AI155" s="897">
        <v>143</v>
      </c>
      <c r="AJ155" s="897">
        <v>90</v>
      </c>
      <c r="AK155" s="897">
        <v>16</v>
      </c>
      <c r="AL155" s="897">
        <v>80</v>
      </c>
      <c r="AM155" s="897">
        <v>53</v>
      </c>
      <c r="AN155" s="897">
        <v>41</v>
      </c>
    </row>
    <row r="156" spans="15:40" ht="20.100000000000001" customHeight="1">
      <c r="O156" s="845"/>
      <c r="P156" s="1003" t="s">
        <v>299</v>
      </c>
      <c r="Q156" s="896" t="s">
        <v>299</v>
      </c>
      <c r="R156" s="897"/>
      <c r="S156" s="897" t="s">
        <v>299</v>
      </c>
      <c r="T156" s="897" t="s">
        <v>299</v>
      </c>
      <c r="U156" s="897" t="s">
        <v>299</v>
      </c>
      <c r="V156" s="899" t="s">
        <v>299</v>
      </c>
      <c r="W156" s="899" t="s">
        <v>299</v>
      </c>
      <c r="X156" s="899" t="s">
        <v>299</v>
      </c>
      <c r="Y156" s="898">
        <v>0</v>
      </c>
      <c r="Z156" s="898">
        <v>2.2624434389140274E-3</v>
      </c>
      <c r="AA156" s="898">
        <v>2.3156774021825925E-2</v>
      </c>
      <c r="AB156" s="898">
        <v>2.7947830715996805E-3</v>
      </c>
      <c r="AC156" s="898">
        <v>1.3308490817141337E-4</v>
      </c>
      <c r="AD156" s="898">
        <v>3.3271227042853341E-3</v>
      </c>
      <c r="AE156" s="898">
        <v>9.3159435719989358E-4</v>
      </c>
      <c r="AF156" s="898">
        <v>3.6864519563481503E-2</v>
      </c>
      <c r="AG156" s="898">
        <v>0</v>
      </c>
      <c r="AH156" s="898">
        <v>0</v>
      </c>
      <c r="AI156" s="898">
        <v>1.9031141868512111E-2</v>
      </c>
      <c r="AJ156" s="898">
        <v>1.1977641735427202E-2</v>
      </c>
      <c r="AK156" s="898">
        <v>2.129358530742614E-3</v>
      </c>
      <c r="AL156" s="898">
        <v>1.0646792653713068E-2</v>
      </c>
      <c r="AM156" s="898">
        <v>7.0535001330849084E-3</v>
      </c>
      <c r="AN156" s="898">
        <v>5.4564812350279476E-3</v>
      </c>
    </row>
  </sheetData>
  <mergeCells count="78">
    <mergeCell ref="O1:AH1"/>
    <mergeCell ref="P3:P4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P37:P38"/>
    <mergeCell ref="P39:P40"/>
    <mergeCell ref="P41:P42"/>
    <mergeCell ref="P43:P44"/>
    <mergeCell ref="P45:P46"/>
    <mergeCell ref="P47:P48"/>
    <mergeCell ref="P49:P50"/>
    <mergeCell ref="P51:P52"/>
    <mergeCell ref="P53:P54"/>
    <mergeCell ref="P55:P56"/>
    <mergeCell ref="P57:P58"/>
    <mergeCell ref="P59:P60"/>
    <mergeCell ref="P61:P62"/>
    <mergeCell ref="P63:P64"/>
    <mergeCell ref="P65:P66"/>
    <mergeCell ref="P67:P68"/>
    <mergeCell ref="P69:P70"/>
    <mergeCell ref="P71:P72"/>
    <mergeCell ref="P73:P74"/>
    <mergeCell ref="P75:P76"/>
    <mergeCell ref="P77:P78"/>
    <mergeCell ref="P79:P80"/>
    <mergeCell ref="P81:P82"/>
    <mergeCell ref="P83:P84"/>
    <mergeCell ref="P85:P86"/>
    <mergeCell ref="P87:P88"/>
    <mergeCell ref="P89:P90"/>
    <mergeCell ref="P91:P92"/>
    <mergeCell ref="P93:P94"/>
    <mergeCell ref="P95:P96"/>
    <mergeCell ref="P97:P98"/>
    <mergeCell ref="P99:P100"/>
    <mergeCell ref="P101:P102"/>
    <mergeCell ref="P103:P104"/>
    <mergeCell ref="P105:P106"/>
    <mergeCell ref="P107:P108"/>
    <mergeCell ref="P109:P110"/>
    <mergeCell ref="P111:P112"/>
    <mergeCell ref="P113:P114"/>
    <mergeCell ref="P115:P116"/>
    <mergeCell ref="P117:P118"/>
    <mergeCell ref="P119:P120"/>
    <mergeCell ref="P121:P122"/>
    <mergeCell ref="P123:P124"/>
    <mergeCell ref="P125:P126"/>
    <mergeCell ref="P127:P128"/>
    <mergeCell ref="P129:P130"/>
    <mergeCell ref="P131:P132"/>
    <mergeCell ref="P133:P134"/>
    <mergeCell ref="P135:P136"/>
    <mergeCell ref="P137:P138"/>
    <mergeCell ref="P139:P140"/>
    <mergeCell ref="P151:P152"/>
    <mergeCell ref="P153:P154"/>
    <mergeCell ref="P155:P156"/>
    <mergeCell ref="P141:P142"/>
    <mergeCell ref="P143:P144"/>
    <mergeCell ref="P145:P146"/>
    <mergeCell ref="P147:P148"/>
    <mergeCell ref="P149:P150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>
    <tabColor rgb="FF00B0F0"/>
  </sheetPr>
  <dimension ref="A1:I53"/>
  <sheetViews>
    <sheetView showGridLines="0" topLeftCell="A43" zoomScale="80" zoomScaleNormal="80" workbookViewId="0">
      <selection activeCell="L49" sqref="L49"/>
    </sheetView>
  </sheetViews>
  <sheetFormatPr defaultColWidth="9.140625" defaultRowHeight="20.100000000000001" customHeight="1"/>
  <cols>
    <col min="1" max="1" width="24.42578125" style="93" customWidth="1"/>
    <col min="2" max="2" width="10.140625" style="93" bestFit="1" customWidth="1"/>
    <col min="3" max="3" width="21.28515625" style="93" customWidth="1"/>
    <col min="4" max="4" width="15.7109375" style="93" bestFit="1" customWidth="1"/>
    <col min="5" max="5" width="16.7109375" style="93" bestFit="1" customWidth="1"/>
    <col min="6" max="6" width="15.7109375" style="93" bestFit="1" customWidth="1"/>
    <col min="7" max="7" width="16.5703125" style="93" bestFit="1" customWidth="1"/>
    <col min="8" max="8" width="14.28515625" style="93" bestFit="1" customWidth="1"/>
    <col min="9" max="9" width="16.7109375" style="93" bestFit="1" customWidth="1"/>
    <col min="10" max="16384" width="9.140625" style="93"/>
  </cols>
  <sheetData>
    <row r="1" spans="1:9" ht="20.100000000000001" customHeight="1">
      <c r="A1" s="99" t="s">
        <v>562</v>
      </c>
    </row>
    <row r="2" spans="1:9" ht="20.100000000000001" customHeight="1">
      <c r="A2" s="99" t="s">
        <v>1209</v>
      </c>
    </row>
    <row r="3" spans="1:9" ht="20.100000000000001" customHeight="1">
      <c r="A3" s="1005" t="s">
        <v>43</v>
      </c>
      <c r="B3" s="94" t="s">
        <v>563</v>
      </c>
      <c r="C3" s="1007" t="s">
        <v>152</v>
      </c>
      <c r="D3" s="1007"/>
      <c r="E3" s="1008"/>
      <c r="F3" s="1009" t="s">
        <v>407</v>
      </c>
      <c r="G3" s="1010"/>
      <c r="H3" s="1011" t="s">
        <v>408</v>
      </c>
      <c r="I3" s="1012"/>
    </row>
    <row r="4" spans="1:9" ht="20.100000000000001" customHeight="1">
      <c r="A4" s="1006"/>
      <c r="B4" s="95" t="s">
        <v>561</v>
      </c>
      <c r="C4" s="145" t="s">
        <v>409</v>
      </c>
      <c r="D4" s="146" t="s">
        <v>410</v>
      </c>
      <c r="E4" s="146" t="s">
        <v>404</v>
      </c>
      <c r="F4" s="147" t="s">
        <v>410</v>
      </c>
      <c r="G4" s="147" t="s">
        <v>411</v>
      </c>
      <c r="H4" s="148" t="s">
        <v>405</v>
      </c>
      <c r="I4" s="149" t="s">
        <v>412</v>
      </c>
    </row>
    <row r="5" spans="1:9" ht="20.100000000000001" customHeight="1">
      <c r="A5" s="150" t="s">
        <v>417</v>
      </c>
      <c r="B5" s="523">
        <v>148</v>
      </c>
      <c r="C5" s="523">
        <v>0</v>
      </c>
      <c r="D5" s="523">
        <v>0</v>
      </c>
      <c r="E5" s="523">
        <v>0</v>
      </c>
      <c r="F5" s="523">
        <v>0</v>
      </c>
      <c r="G5" s="523">
        <v>0</v>
      </c>
      <c r="H5" s="523" t="s">
        <v>583</v>
      </c>
      <c r="I5" s="523" t="s">
        <v>583</v>
      </c>
    </row>
    <row r="6" spans="1:9" ht="20.100000000000001" customHeight="1">
      <c r="A6" s="150" t="s">
        <v>418</v>
      </c>
      <c r="B6" s="523">
        <v>73</v>
      </c>
      <c r="C6" s="523">
        <v>0</v>
      </c>
      <c r="D6" s="523">
        <v>0</v>
      </c>
      <c r="E6" s="523">
        <v>0</v>
      </c>
      <c r="F6" s="523">
        <v>0</v>
      </c>
      <c r="G6" s="523">
        <v>0</v>
      </c>
      <c r="H6" s="523" t="s">
        <v>583</v>
      </c>
      <c r="I6" s="523" t="s">
        <v>583</v>
      </c>
    </row>
    <row r="7" spans="1:9" ht="20.100000000000001" customHeight="1">
      <c r="A7" s="150" t="s">
        <v>419</v>
      </c>
      <c r="B7" s="523">
        <v>15</v>
      </c>
      <c r="C7" s="523">
        <v>4</v>
      </c>
      <c r="D7" s="523">
        <v>64</v>
      </c>
      <c r="E7" s="523" t="s">
        <v>1533</v>
      </c>
      <c r="F7" s="523">
        <v>274</v>
      </c>
      <c r="G7" s="523" t="s">
        <v>1210</v>
      </c>
      <c r="H7" s="523" t="s">
        <v>1534</v>
      </c>
      <c r="I7" s="523" t="s">
        <v>1535</v>
      </c>
    </row>
    <row r="8" spans="1:9" ht="20.100000000000001" customHeight="1">
      <c r="A8" s="150" t="s">
        <v>420</v>
      </c>
      <c r="B8" s="523">
        <v>25</v>
      </c>
      <c r="C8" s="523">
        <v>31</v>
      </c>
      <c r="D8" s="523">
        <v>506</v>
      </c>
      <c r="E8" s="523" t="s">
        <v>1527</v>
      </c>
      <c r="F8" s="523">
        <v>600</v>
      </c>
      <c r="G8" s="523" t="s">
        <v>1211</v>
      </c>
      <c r="H8" s="523" t="s">
        <v>1528</v>
      </c>
      <c r="I8" s="523" t="s">
        <v>1529</v>
      </c>
    </row>
    <row r="9" spans="1:9" ht="20.100000000000001" customHeight="1">
      <c r="A9" s="124" t="s">
        <v>406</v>
      </c>
      <c r="B9" s="523">
        <v>261</v>
      </c>
      <c r="C9" s="523">
        <v>35</v>
      </c>
      <c r="D9" s="523">
        <v>570</v>
      </c>
      <c r="E9" s="523" t="s">
        <v>1530</v>
      </c>
      <c r="F9" s="523">
        <v>874</v>
      </c>
      <c r="G9" s="523" t="s">
        <v>1212</v>
      </c>
      <c r="H9" s="523" t="s">
        <v>1531</v>
      </c>
      <c r="I9" s="523" t="s">
        <v>1532</v>
      </c>
    </row>
    <row r="12" spans="1:9" ht="20.100000000000001" customHeight="1">
      <c r="A12" s="99" t="s">
        <v>562</v>
      </c>
    </row>
    <row r="13" spans="1:9" ht="20.100000000000001" customHeight="1">
      <c r="A13" s="99" t="s">
        <v>1371</v>
      </c>
    </row>
    <row r="14" spans="1:9" ht="20.100000000000001" customHeight="1">
      <c r="A14" s="1005" t="s">
        <v>43</v>
      </c>
      <c r="B14" s="94" t="s">
        <v>563</v>
      </c>
      <c r="C14" s="1007" t="s">
        <v>152</v>
      </c>
      <c r="D14" s="1007"/>
      <c r="E14" s="1008"/>
      <c r="F14" s="1009" t="s">
        <v>407</v>
      </c>
      <c r="G14" s="1010"/>
      <c r="H14" s="1011" t="s">
        <v>408</v>
      </c>
      <c r="I14" s="1012"/>
    </row>
    <row r="15" spans="1:9" ht="20.100000000000001" customHeight="1">
      <c r="A15" s="1006"/>
      <c r="B15" s="95" t="s">
        <v>561</v>
      </c>
      <c r="C15" s="145" t="s">
        <v>409</v>
      </c>
      <c r="D15" s="146" t="s">
        <v>410</v>
      </c>
      <c r="E15" s="146" t="s">
        <v>404</v>
      </c>
      <c r="F15" s="147" t="s">
        <v>410</v>
      </c>
      <c r="G15" s="147" t="s">
        <v>411</v>
      </c>
      <c r="H15" s="148" t="s">
        <v>405</v>
      </c>
      <c r="I15" s="149" t="s">
        <v>412</v>
      </c>
    </row>
    <row r="16" spans="1:9" ht="20.100000000000001" customHeight="1">
      <c r="A16" s="150" t="s">
        <v>417</v>
      </c>
      <c r="B16" s="523">
        <v>148</v>
      </c>
      <c r="C16" s="523">
        <v>0</v>
      </c>
      <c r="D16" s="523">
        <v>0</v>
      </c>
      <c r="E16" s="523">
        <v>0</v>
      </c>
      <c r="F16" s="523">
        <v>0</v>
      </c>
      <c r="G16" s="523">
        <v>0</v>
      </c>
      <c r="H16" s="523" t="s">
        <v>583</v>
      </c>
      <c r="I16" s="523" t="s">
        <v>583</v>
      </c>
    </row>
    <row r="17" spans="1:9" ht="20.100000000000001" customHeight="1">
      <c r="A17" s="150" t="s">
        <v>418</v>
      </c>
      <c r="B17" s="523">
        <v>73</v>
      </c>
      <c r="C17" s="523">
        <v>4</v>
      </c>
      <c r="D17" s="523">
        <v>28</v>
      </c>
      <c r="E17" s="523" t="s">
        <v>1520</v>
      </c>
      <c r="F17" s="523">
        <v>0</v>
      </c>
      <c r="G17" s="523">
        <v>0</v>
      </c>
      <c r="H17" s="523" t="s">
        <v>583</v>
      </c>
      <c r="I17" s="523" t="s">
        <v>583</v>
      </c>
    </row>
    <row r="18" spans="1:9" ht="20.100000000000001" customHeight="1">
      <c r="A18" s="150" t="s">
        <v>419</v>
      </c>
      <c r="B18" s="523">
        <v>15</v>
      </c>
      <c r="C18" s="523">
        <v>6</v>
      </c>
      <c r="D18" s="523">
        <v>140</v>
      </c>
      <c r="E18" s="523" t="s">
        <v>1521</v>
      </c>
      <c r="F18" s="523">
        <v>274</v>
      </c>
      <c r="G18" s="523" t="s">
        <v>1210</v>
      </c>
      <c r="H18" s="523" t="s">
        <v>1394</v>
      </c>
      <c r="I18" s="523" t="s">
        <v>1522</v>
      </c>
    </row>
    <row r="19" spans="1:9" ht="20.100000000000001" customHeight="1">
      <c r="A19" s="150" t="s">
        <v>420</v>
      </c>
      <c r="B19" s="523">
        <v>25</v>
      </c>
      <c r="C19" s="523">
        <v>20</v>
      </c>
      <c r="D19" s="523">
        <v>119</v>
      </c>
      <c r="E19" s="523" t="s">
        <v>1523</v>
      </c>
      <c r="F19" s="523">
        <v>664</v>
      </c>
      <c r="G19" s="523" t="s">
        <v>1395</v>
      </c>
      <c r="H19" s="523" t="s">
        <v>1396</v>
      </c>
      <c r="I19" s="523" t="s">
        <v>1524</v>
      </c>
    </row>
    <row r="20" spans="1:9" ht="20.100000000000001" customHeight="1">
      <c r="A20" s="124" t="s">
        <v>406</v>
      </c>
      <c r="B20" s="523">
        <v>261</v>
      </c>
      <c r="C20" s="523">
        <v>30</v>
      </c>
      <c r="D20" s="523">
        <v>288</v>
      </c>
      <c r="E20" s="523" t="s">
        <v>1525</v>
      </c>
      <c r="F20" s="523">
        <v>938</v>
      </c>
      <c r="G20" s="523" t="s">
        <v>1397</v>
      </c>
      <c r="H20" s="523" t="s">
        <v>1398</v>
      </c>
      <c r="I20" s="523" t="s">
        <v>1526</v>
      </c>
    </row>
    <row r="23" spans="1:9" ht="20.100000000000001" customHeight="1">
      <c r="A23" s="99" t="s">
        <v>562</v>
      </c>
    </row>
    <row r="24" spans="1:9" ht="20.100000000000001" customHeight="1">
      <c r="A24" s="99" t="s">
        <v>1771</v>
      </c>
    </row>
    <row r="25" spans="1:9" ht="20.100000000000001" customHeight="1">
      <c r="A25" s="1005" t="s">
        <v>43</v>
      </c>
      <c r="B25" s="94" t="s">
        <v>563</v>
      </c>
      <c r="C25" s="1007" t="s">
        <v>152</v>
      </c>
      <c r="D25" s="1007"/>
      <c r="E25" s="1008"/>
      <c r="F25" s="1009" t="s">
        <v>407</v>
      </c>
      <c r="G25" s="1010"/>
      <c r="H25" s="1011" t="s">
        <v>408</v>
      </c>
      <c r="I25" s="1012"/>
    </row>
    <row r="26" spans="1:9" ht="20.100000000000001" customHeight="1">
      <c r="A26" s="1006"/>
      <c r="B26" s="95" t="s">
        <v>561</v>
      </c>
      <c r="C26" s="145" t="s">
        <v>409</v>
      </c>
      <c r="D26" s="146" t="s">
        <v>410</v>
      </c>
      <c r="E26" s="146" t="s">
        <v>404</v>
      </c>
      <c r="F26" s="147" t="s">
        <v>410</v>
      </c>
      <c r="G26" s="147" t="s">
        <v>411</v>
      </c>
      <c r="H26" s="148" t="s">
        <v>405</v>
      </c>
      <c r="I26" s="149" t="s">
        <v>412</v>
      </c>
    </row>
    <row r="27" spans="1:9" ht="20.100000000000001" customHeight="1">
      <c r="A27" s="150" t="s">
        <v>417</v>
      </c>
      <c r="B27" s="602">
        <v>148</v>
      </c>
      <c r="C27" s="602">
        <v>2</v>
      </c>
      <c r="D27" s="602">
        <v>16</v>
      </c>
      <c r="E27" s="602" t="s">
        <v>1772</v>
      </c>
      <c r="F27" s="602">
        <v>0</v>
      </c>
      <c r="G27" s="602">
        <v>0</v>
      </c>
      <c r="H27" s="602" t="s">
        <v>583</v>
      </c>
      <c r="I27" s="602" t="s">
        <v>583</v>
      </c>
    </row>
    <row r="28" spans="1:9" ht="20.100000000000001" customHeight="1">
      <c r="A28" s="150" t="s">
        <v>418</v>
      </c>
      <c r="B28" s="602">
        <v>72</v>
      </c>
      <c r="C28" s="602">
        <v>4</v>
      </c>
      <c r="D28" s="602">
        <v>28</v>
      </c>
      <c r="E28" s="602" t="s">
        <v>1773</v>
      </c>
      <c r="F28" s="602">
        <v>0</v>
      </c>
      <c r="G28" s="602">
        <v>0</v>
      </c>
      <c r="H28" s="602" t="s">
        <v>583</v>
      </c>
      <c r="I28" s="602" t="s">
        <v>583</v>
      </c>
    </row>
    <row r="29" spans="1:9" ht="20.100000000000001" customHeight="1">
      <c r="A29" s="150" t="s">
        <v>419</v>
      </c>
      <c r="B29" s="602">
        <v>15</v>
      </c>
      <c r="C29" s="602">
        <v>6</v>
      </c>
      <c r="D29" s="602">
        <v>125</v>
      </c>
      <c r="E29" s="602" t="s">
        <v>1774</v>
      </c>
      <c r="F29" s="602">
        <v>274</v>
      </c>
      <c r="G29" s="602" t="s">
        <v>1210</v>
      </c>
      <c r="H29" s="602" t="s">
        <v>1775</v>
      </c>
      <c r="I29" s="602" t="s">
        <v>1776</v>
      </c>
    </row>
    <row r="30" spans="1:9" ht="20.100000000000001" customHeight="1">
      <c r="A30" s="150" t="s">
        <v>420</v>
      </c>
      <c r="B30" s="602">
        <v>25</v>
      </c>
      <c r="C30" s="602">
        <v>29</v>
      </c>
      <c r="D30" s="602">
        <v>257</v>
      </c>
      <c r="E30" s="602" t="s">
        <v>1777</v>
      </c>
      <c r="F30" s="602">
        <v>680</v>
      </c>
      <c r="G30" s="602" t="s">
        <v>1778</v>
      </c>
      <c r="H30" s="602" t="s">
        <v>1779</v>
      </c>
      <c r="I30" s="602" t="s">
        <v>1780</v>
      </c>
    </row>
    <row r="31" spans="1:9" ht="20.100000000000001" customHeight="1">
      <c r="A31" s="124" t="s">
        <v>406</v>
      </c>
      <c r="B31" s="602">
        <v>260</v>
      </c>
      <c r="C31" s="602">
        <v>41</v>
      </c>
      <c r="D31" s="602">
        <v>426</v>
      </c>
      <c r="E31" s="602" t="s">
        <v>1781</v>
      </c>
      <c r="F31" s="602">
        <v>954</v>
      </c>
      <c r="G31" s="602" t="s">
        <v>1782</v>
      </c>
      <c r="H31" s="602" t="s">
        <v>1783</v>
      </c>
      <c r="I31" s="602" t="s">
        <v>1784</v>
      </c>
    </row>
    <row r="34" spans="1:9" ht="20.100000000000001" customHeight="1">
      <c r="A34" s="99" t="s">
        <v>562</v>
      </c>
    </row>
    <row r="35" spans="1:9" ht="20.100000000000001" customHeight="1">
      <c r="A35" s="99" t="s">
        <v>1952</v>
      </c>
    </row>
    <row r="36" spans="1:9" ht="20.100000000000001" customHeight="1">
      <c r="A36" s="1005" t="s">
        <v>43</v>
      </c>
      <c r="B36" s="94" t="s">
        <v>563</v>
      </c>
      <c r="C36" s="1007" t="s">
        <v>152</v>
      </c>
      <c r="D36" s="1007"/>
      <c r="E36" s="1008"/>
      <c r="F36" s="1009" t="s">
        <v>407</v>
      </c>
      <c r="G36" s="1010"/>
      <c r="H36" s="1011" t="s">
        <v>408</v>
      </c>
      <c r="I36" s="1012"/>
    </row>
    <row r="37" spans="1:9" ht="20.100000000000001" customHeight="1">
      <c r="A37" s="1006"/>
      <c r="B37" s="95" t="s">
        <v>561</v>
      </c>
      <c r="C37" s="145" t="s">
        <v>409</v>
      </c>
      <c r="D37" s="146" t="s">
        <v>410</v>
      </c>
      <c r="E37" s="146" t="s">
        <v>404</v>
      </c>
      <c r="F37" s="147" t="s">
        <v>410</v>
      </c>
      <c r="G37" s="147" t="s">
        <v>411</v>
      </c>
      <c r="H37" s="148" t="s">
        <v>405</v>
      </c>
      <c r="I37" s="149" t="s">
        <v>412</v>
      </c>
    </row>
    <row r="38" spans="1:9" ht="20.100000000000001" customHeight="1">
      <c r="A38" s="150" t="s">
        <v>417</v>
      </c>
      <c r="B38" s="602">
        <v>148</v>
      </c>
      <c r="C38" s="602">
        <v>0</v>
      </c>
      <c r="D38" s="602">
        <v>0</v>
      </c>
      <c r="E38" s="602">
        <v>0</v>
      </c>
      <c r="F38" s="602">
        <v>0</v>
      </c>
      <c r="G38" s="602">
        <v>0</v>
      </c>
      <c r="H38" s="602" t="s">
        <v>583</v>
      </c>
      <c r="I38" s="602" t="s">
        <v>583</v>
      </c>
    </row>
    <row r="39" spans="1:9" ht="20.100000000000001" customHeight="1">
      <c r="A39" s="150" t="s">
        <v>418</v>
      </c>
      <c r="B39" s="602">
        <v>72</v>
      </c>
      <c r="C39" s="602">
        <v>26</v>
      </c>
      <c r="D39" s="602">
        <v>419</v>
      </c>
      <c r="E39" s="602" t="s">
        <v>1953</v>
      </c>
      <c r="F39" s="602">
        <v>0</v>
      </c>
      <c r="G39" s="602">
        <v>0</v>
      </c>
      <c r="H39" s="602" t="s">
        <v>583</v>
      </c>
      <c r="I39" s="602" t="s">
        <v>583</v>
      </c>
    </row>
    <row r="40" spans="1:9" ht="20.100000000000001" customHeight="1">
      <c r="A40" s="150" t="s">
        <v>419</v>
      </c>
      <c r="B40" s="602">
        <v>15</v>
      </c>
      <c r="C40" s="602">
        <v>7</v>
      </c>
      <c r="D40" s="602">
        <v>123</v>
      </c>
      <c r="E40" s="602" t="s">
        <v>1954</v>
      </c>
      <c r="F40" s="602">
        <v>274</v>
      </c>
      <c r="G40" s="602" t="s">
        <v>1210</v>
      </c>
      <c r="H40" s="602" t="s">
        <v>1783</v>
      </c>
      <c r="I40" s="602" t="s">
        <v>1955</v>
      </c>
    </row>
    <row r="41" spans="1:9" ht="20.100000000000001" customHeight="1">
      <c r="A41" s="150" t="s">
        <v>420</v>
      </c>
      <c r="B41" s="602">
        <v>25</v>
      </c>
      <c r="C41" s="602">
        <v>24</v>
      </c>
      <c r="D41" s="602">
        <v>573</v>
      </c>
      <c r="E41" s="602" t="s">
        <v>1956</v>
      </c>
      <c r="F41" s="602">
        <v>748</v>
      </c>
      <c r="G41" s="602" t="s">
        <v>1957</v>
      </c>
      <c r="H41" s="602" t="s">
        <v>1958</v>
      </c>
      <c r="I41" s="602" t="s">
        <v>1959</v>
      </c>
    </row>
    <row r="42" spans="1:9" ht="20.100000000000001" customHeight="1">
      <c r="A42" s="124" t="s">
        <v>406</v>
      </c>
      <c r="B42" s="602">
        <v>260</v>
      </c>
      <c r="C42" s="602">
        <v>57</v>
      </c>
      <c r="D42" s="602" t="s">
        <v>1960</v>
      </c>
      <c r="E42" s="602" t="s">
        <v>1961</v>
      </c>
      <c r="F42" s="602">
        <v>1022</v>
      </c>
      <c r="G42" s="602" t="s">
        <v>1962</v>
      </c>
      <c r="H42" s="602" t="s">
        <v>1963</v>
      </c>
      <c r="I42" s="602" t="s">
        <v>1964</v>
      </c>
    </row>
    <row r="45" spans="1:9" ht="20.100000000000001" customHeight="1">
      <c r="A45" s="99" t="s">
        <v>562</v>
      </c>
    </row>
    <row r="46" spans="1:9" ht="20.100000000000001" customHeight="1">
      <c r="A46" s="99" t="s">
        <v>2048</v>
      </c>
    </row>
    <row r="47" spans="1:9" ht="20.100000000000001" customHeight="1">
      <c r="A47" s="1005" t="s">
        <v>43</v>
      </c>
      <c r="B47" s="94" t="s">
        <v>563</v>
      </c>
      <c r="C47" s="1007" t="s">
        <v>152</v>
      </c>
      <c r="D47" s="1007"/>
      <c r="E47" s="1008"/>
      <c r="F47" s="1009" t="s">
        <v>407</v>
      </c>
      <c r="G47" s="1010"/>
      <c r="H47" s="1011" t="s">
        <v>408</v>
      </c>
      <c r="I47" s="1012"/>
    </row>
    <row r="48" spans="1:9" ht="20.100000000000001" customHeight="1">
      <c r="A48" s="1006"/>
      <c r="B48" s="95" t="s">
        <v>561</v>
      </c>
      <c r="C48" s="145" t="s">
        <v>409</v>
      </c>
      <c r="D48" s="146" t="s">
        <v>410</v>
      </c>
      <c r="E48" s="146" t="s">
        <v>404</v>
      </c>
      <c r="F48" s="147" t="s">
        <v>410</v>
      </c>
      <c r="G48" s="147" t="s">
        <v>411</v>
      </c>
      <c r="H48" s="148" t="s">
        <v>405</v>
      </c>
      <c r="I48" s="149" t="s">
        <v>412</v>
      </c>
    </row>
    <row r="49" spans="1:9" ht="20.100000000000001" customHeight="1">
      <c r="A49" s="150" t="s">
        <v>417</v>
      </c>
      <c r="B49" s="602">
        <v>148</v>
      </c>
      <c r="C49" s="602">
        <v>0</v>
      </c>
      <c r="D49" s="602">
        <v>0</v>
      </c>
      <c r="E49" s="602">
        <v>0</v>
      </c>
      <c r="F49" s="602">
        <v>0</v>
      </c>
      <c r="G49" s="602">
        <v>0</v>
      </c>
      <c r="H49" s="602" t="s">
        <v>583</v>
      </c>
      <c r="I49" s="602" t="s">
        <v>583</v>
      </c>
    </row>
    <row r="50" spans="1:9" ht="20.100000000000001" customHeight="1">
      <c r="A50" s="150" t="s">
        <v>418</v>
      </c>
      <c r="B50" s="602">
        <v>71</v>
      </c>
      <c r="C50" s="602">
        <v>15</v>
      </c>
      <c r="D50" s="602">
        <v>198</v>
      </c>
      <c r="E50" s="602" t="s">
        <v>2049</v>
      </c>
      <c r="F50" s="602">
        <v>0</v>
      </c>
      <c r="G50" s="602">
        <v>0</v>
      </c>
      <c r="H50" s="602" t="s">
        <v>583</v>
      </c>
      <c r="I50" s="602" t="s">
        <v>583</v>
      </c>
    </row>
    <row r="51" spans="1:9" ht="20.100000000000001" customHeight="1">
      <c r="A51" s="150" t="s">
        <v>419</v>
      </c>
      <c r="B51" s="602">
        <v>15</v>
      </c>
      <c r="C51" s="602">
        <v>3</v>
      </c>
      <c r="D51" s="602">
        <v>114</v>
      </c>
      <c r="E51" s="602" t="s">
        <v>2050</v>
      </c>
      <c r="F51" s="602">
        <v>274</v>
      </c>
      <c r="G51" s="602" t="s">
        <v>1210</v>
      </c>
      <c r="H51" s="602" t="s">
        <v>2051</v>
      </c>
      <c r="I51" s="602" t="s">
        <v>1955</v>
      </c>
    </row>
    <row r="52" spans="1:9" ht="20.100000000000001" customHeight="1">
      <c r="A52" s="150" t="s">
        <v>420</v>
      </c>
      <c r="B52" s="602">
        <v>25</v>
      </c>
      <c r="C52" s="602">
        <v>29</v>
      </c>
      <c r="D52" s="602">
        <v>355</v>
      </c>
      <c r="E52" s="602" t="s">
        <v>2053</v>
      </c>
      <c r="F52" s="602">
        <v>705</v>
      </c>
      <c r="G52" s="602" t="s">
        <v>2054</v>
      </c>
      <c r="H52" s="602" t="s">
        <v>2052</v>
      </c>
      <c r="I52" s="602" t="s">
        <v>2055</v>
      </c>
    </row>
    <row r="53" spans="1:9" ht="20.100000000000001" customHeight="1">
      <c r="A53" s="124" t="s">
        <v>406</v>
      </c>
      <c r="B53" s="602">
        <v>259</v>
      </c>
      <c r="C53" s="602">
        <v>47</v>
      </c>
      <c r="D53" s="602">
        <v>667</v>
      </c>
      <c r="E53" s="602" t="s">
        <v>2056</v>
      </c>
      <c r="F53" s="602">
        <v>979</v>
      </c>
      <c r="G53" s="602" t="s">
        <v>2057</v>
      </c>
      <c r="H53" s="602" t="s">
        <v>2058</v>
      </c>
      <c r="I53" s="602" t="s">
        <v>2059</v>
      </c>
    </row>
  </sheetData>
  <mergeCells count="20">
    <mergeCell ref="A25:A26"/>
    <mergeCell ref="C25:E25"/>
    <mergeCell ref="F25:G25"/>
    <mergeCell ref="H25:I25"/>
    <mergeCell ref="A47:A48"/>
    <mergeCell ref="C47:E47"/>
    <mergeCell ref="F47:G47"/>
    <mergeCell ref="H47:I47"/>
    <mergeCell ref="A36:A37"/>
    <mergeCell ref="C36:E36"/>
    <mergeCell ref="F36:G36"/>
    <mergeCell ref="H36:I36"/>
    <mergeCell ref="A3:A4"/>
    <mergeCell ref="C3:E3"/>
    <mergeCell ref="F3:G3"/>
    <mergeCell ref="H3:I3"/>
    <mergeCell ref="A14:A15"/>
    <mergeCell ref="C14:E14"/>
    <mergeCell ref="F14:G14"/>
    <mergeCell ref="H14:I1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E61"/>
  <sheetViews>
    <sheetView topLeftCell="A46" workbookViewId="0">
      <selection activeCell="A50" sqref="A50:E50"/>
    </sheetView>
  </sheetViews>
  <sheetFormatPr defaultRowHeight="15"/>
  <cols>
    <col min="1" max="1" width="6.5703125" customWidth="1"/>
    <col min="2" max="2" width="60.7109375" customWidth="1"/>
    <col min="3" max="4" width="15.7109375" customWidth="1"/>
    <col min="5" max="5" width="52.140625" bestFit="1" customWidth="1"/>
  </cols>
  <sheetData>
    <row r="1" spans="1:5" ht="18.75">
      <c r="A1" s="142" t="s">
        <v>1183</v>
      </c>
      <c r="B1" s="143"/>
      <c r="C1" s="143"/>
      <c r="D1" s="143"/>
      <c r="E1" s="144"/>
    </row>
    <row r="2" spans="1:5">
      <c r="A2" s="96" t="s">
        <v>0</v>
      </c>
      <c r="B2" s="96" t="s">
        <v>1</v>
      </c>
      <c r="C2" s="96" t="s">
        <v>226</v>
      </c>
      <c r="D2" s="96" t="s">
        <v>227</v>
      </c>
      <c r="E2" s="96" t="s">
        <v>2</v>
      </c>
    </row>
    <row r="3" spans="1:5">
      <c r="A3" s="173">
        <v>1</v>
      </c>
      <c r="B3" s="173" t="s">
        <v>349</v>
      </c>
      <c r="C3" s="172">
        <v>45660</v>
      </c>
      <c r="D3" s="172">
        <v>45660</v>
      </c>
      <c r="E3" s="171" t="s">
        <v>348</v>
      </c>
    </row>
    <row r="4" spans="1:5">
      <c r="A4" s="173">
        <v>2</v>
      </c>
      <c r="B4" s="173" t="s">
        <v>1176</v>
      </c>
      <c r="C4" s="172">
        <v>45664</v>
      </c>
      <c r="D4" s="172">
        <v>45664</v>
      </c>
      <c r="E4" s="171" t="s">
        <v>348</v>
      </c>
    </row>
    <row r="5" spans="1:5">
      <c r="A5" s="173">
        <v>3</v>
      </c>
      <c r="B5" s="173" t="s">
        <v>1177</v>
      </c>
      <c r="C5" s="172">
        <v>45664</v>
      </c>
      <c r="D5" s="172">
        <v>45666</v>
      </c>
      <c r="E5" s="171" t="s">
        <v>348</v>
      </c>
    </row>
    <row r="6" spans="1:5">
      <c r="A6" s="173">
        <v>4</v>
      </c>
      <c r="B6" s="173" t="s">
        <v>1132</v>
      </c>
      <c r="C6" s="172">
        <v>45666</v>
      </c>
      <c r="D6" s="172">
        <v>45666</v>
      </c>
      <c r="E6" s="171" t="s">
        <v>348</v>
      </c>
    </row>
    <row r="7" spans="1:5">
      <c r="A7" s="173">
        <v>5</v>
      </c>
      <c r="B7" s="173" t="s">
        <v>1178</v>
      </c>
      <c r="C7" s="172">
        <v>45671</v>
      </c>
      <c r="D7" s="172">
        <v>45671</v>
      </c>
      <c r="E7" s="171" t="s">
        <v>348</v>
      </c>
    </row>
    <row r="8" spans="1:5">
      <c r="A8" s="173">
        <v>6</v>
      </c>
      <c r="B8" s="173" t="s">
        <v>1179</v>
      </c>
      <c r="C8" s="172">
        <v>45673</v>
      </c>
      <c r="D8" s="172">
        <v>45678</v>
      </c>
      <c r="E8" s="171" t="s">
        <v>348</v>
      </c>
    </row>
    <row r="9" spans="1:5">
      <c r="A9" s="173">
        <v>7</v>
      </c>
      <c r="B9" s="173" t="s">
        <v>1180</v>
      </c>
      <c r="C9" s="172">
        <v>45678</v>
      </c>
      <c r="D9" s="172">
        <v>45678</v>
      </c>
      <c r="E9" s="171" t="s">
        <v>348</v>
      </c>
    </row>
    <row r="10" spans="1:5">
      <c r="A10" s="173">
        <v>8</v>
      </c>
      <c r="B10" s="173" t="s">
        <v>1181</v>
      </c>
      <c r="C10" s="172">
        <v>45680</v>
      </c>
      <c r="D10" s="172">
        <v>45680</v>
      </c>
      <c r="E10" s="171" t="s">
        <v>348</v>
      </c>
    </row>
    <row r="11" spans="1:5">
      <c r="A11" s="173">
        <v>9</v>
      </c>
      <c r="B11" s="173" t="s">
        <v>1182</v>
      </c>
      <c r="C11" s="172">
        <v>45682</v>
      </c>
      <c r="D11" s="172">
        <v>45682</v>
      </c>
      <c r="E11" s="171" t="s">
        <v>348</v>
      </c>
    </row>
    <row r="13" spans="1:5" ht="18.75">
      <c r="A13" s="142" t="s">
        <v>1372</v>
      </c>
      <c r="B13" s="143"/>
      <c r="C13" s="143"/>
      <c r="D13" s="143"/>
      <c r="E13" s="144"/>
    </row>
    <row r="14" spans="1:5">
      <c r="A14" s="561" t="s">
        <v>0</v>
      </c>
      <c r="B14" s="561" t="s">
        <v>1</v>
      </c>
      <c r="C14" s="561" t="s">
        <v>226</v>
      </c>
      <c r="D14" s="561" t="s">
        <v>227</v>
      </c>
      <c r="E14" s="561" t="s">
        <v>2</v>
      </c>
    </row>
    <row r="15" spans="1:5">
      <c r="A15" s="522">
        <v>1</v>
      </c>
      <c r="B15" s="522" t="s">
        <v>349</v>
      </c>
      <c r="C15" s="562">
        <v>45691</v>
      </c>
      <c r="D15" s="562">
        <v>45691</v>
      </c>
      <c r="E15" s="561" t="s">
        <v>348</v>
      </c>
    </row>
    <row r="16" spans="1:5">
      <c r="A16" s="522">
        <v>2</v>
      </c>
      <c r="B16" s="522" t="s">
        <v>1462</v>
      </c>
      <c r="C16" s="562">
        <v>45696</v>
      </c>
      <c r="D16" s="562">
        <v>45696</v>
      </c>
      <c r="E16" s="561" t="s">
        <v>348</v>
      </c>
    </row>
    <row r="17" spans="1:5">
      <c r="A17" s="522">
        <v>3</v>
      </c>
      <c r="B17" s="522" t="s">
        <v>1177</v>
      </c>
      <c r="C17" s="562">
        <v>45695</v>
      </c>
      <c r="D17" s="562">
        <v>45697</v>
      </c>
      <c r="E17" s="561" t="s">
        <v>348</v>
      </c>
    </row>
    <row r="18" spans="1:5">
      <c r="A18" s="522">
        <v>4</v>
      </c>
      <c r="B18" s="522" t="s">
        <v>1463</v>
      </c>
      <c r="C18" s="562">
        <v>45698</v>
      </c>
      <c r="D18" s="562" t="s">
        <v>1464</v>
      </c>
      <c r="E18" s="561"/>
    </row>
    <row r="19" spans="1:5">
      <c r="A19" s="522">
        <v>5</v>
      </c>
      <c r="B19" s="522" t="s">
        <v>1465</v>
      </c>
      <c r="C19" s="562">
        <v>45703</v>
      </c>
      <c r="D19" s="562">
        <v>45703</v>
      </c>
      <c r="E19" s="561" t="s">
        <v>348</v>
      </c>
    </row>
    <row r="20" spans="1:5">
      <c r="A20" s="522">
        <v>6</v>
      </c>
      <c r="B20" s="522" t="s">
        <v>1466</v>
      </c>
      <c r="C20" s="562">
        <v>45704</v>
      </c>
      <c r="D20" s="562">
        <v>45715</v>
      </c>
      <c r="E20" s="561" t="s">
        <v>348</v>
      </c>
    </row>
    <row r="21" spans="1:5">
      <c r="A21" s="522">
        <v>7</v>
      </c>
      <c r="B21" s="522" t="s">
        <v>1180</v>
      </c>
      <c r="C21" s="562">
        <v>45709</v>
      </c>
      <c r="D21" s="562">
        <v>45709</v>
      </c>
      <c r="E21" s="561" t="s">
        <v>348</v>
      </c>
    </row>
    <row r="22" spans="1:5">
      <c r="A22" s="522">
        <v>8</v>
      </c>
      <c r="B22" s="522" t="s">
        <v>1181</v>
      </c>
      <c r="C22" s="562">
        <v>45709</v>
      </c>
      <c r="D22" s="562">
        <v>45713</v>
      </c>
      <c r="E22" s="561" t="s">
        <v>348</v>
      </c>
    </row>
    <row r="23" spans="1:5">
      <c r="A23" s="522">
        <v>9</v>
      </c>
      <c r="B23" s="522" t="s">
        <v>1467</v>
      </c>
      <c r="C23" s="562">
        <v>45712</v>
      </c>
      <c r="D23" s="562" t="s">
        <v>1464</v>
      </c>
      <c r="E23" s="561"/>
    </row>
    <row r="24" spans="1:5">
      <c r="A24" s="522">
        <v>10</v>
      </c>
      <c r="B24" s="522" t="s">
        <v>1182</v>
      </c>
      <c r="C24" s="562">
        <v>45713</v>
      </c>
      <c r="D24" s="562">
        <v>45713</v>
      </c>
      <c r="E24" s="561" t="s">
        <v>348</v>
      </c>
    </row>
    <row r="26" spans="1:5" ht="18.75">
      <c r="A26" s="142" t="s">
        <v>1770</v>
      </c>
      <c r="B26" s="143"/>
      <c r="C26" s="143"/>
      <c r="D26" s="143"/>
      <c r="E26" s="144"/>
    </row>
    <row r="27" spans="1:5">
      <c r="A27" s="561" t="s">
        <v>0</v>
      </c>
      <c r="B27" s="561" t="s">
        <v>1</v>
      </c>
      <c r="C27" s="561" t="s">
        <v>226</v>
      </c>
      <c r="D27" s="561" t="s">
        <v>227</v>
      </c>
      <c r="E27" s="561" t="s">
        <v>2</v>
      </c>
    </row>
    <row r="28" spans="1:5">
      <c r="A28" s="721">
        <v>1</v>
      </c>
      <c r="B28" s="721" t="s">
        <v>349</v>
      </c>
      <c r="C28" s="762">
        <v>45719</v>
      </c>
      <c r="D28" s="762">
        <v>45719</v>
      </c>
      <c r="E28" s="763" t="s">
        <v>348</v>
      </c>
    </row>
    <row r="29" spans="1:5">
      <c r="A29" s="721">
        <v>2</v>
      </c>
      <c r="B29" s="721" t="s">
        <v>1882</v>
      </c>
      <c r="C29" s="762">
        <v>45723</v>
      </c>
      <c r="D29" s="762">
        <v>45723</v>
      </c>
      <c r="E29" s="763" t="s">
        <v>348</v>
      </c>
    </row>
    <row r="30" spans="1:5">
      <c r="A30" s="721">
        <v>3</v>
      </c>
      <c r="B30" s="721" t="s">
        <v>1883</v>
      </c>
      <c r="C30" s="762">
        <v>45724</v>
      </c>
      <c r="D30" s="762">
        <v>45724</v>
      </c>
      <c r="E30" s="763" t="s">
        <v>348</v>
      </c>
    </row>
    <row r="31" spans="1:5">
      <c r="A31" s="721">
        <v>4</v>
      </c>
      <c r="B31" s="721" t="s">
        <v>1884</v>
      </c>
      <c r="C31" s="762">
        <v>45724</v>
      </c>
      <c r="D31" s="762">
        <v>45724</v>
      </c>
      <c r="E31" s="763" t="s">
        <v>348</v>
      </c>
    </row>
    <row r="32" spans="1:5">
      <c r="A32" s="721">
        <v>5</v>
      </c>
      <c r="B32" s="721" t="s">
        <v>1885</v>
      </c>
      <c r="C32" s="762">
        <v>45725</v>
      </c>
      <c r="D32" s="762">
        <v>45761</v>
      </c>
      <c r="E32" s="763" t="s">
        <v>348</v>
      </c>
    </row>
    <row r="33" spans="1:5">
      <c r="A33" s="721">
        <v>6</v>
      </c>
      <c r="B33" s="721" t="s">
        <v>1132</v>
      </c>
      <c r="C33" s="762">
        <v>45725</v>
      </c>
      <c r="D33" s="762">
        <v>45725</v>
      </c>
      <c r="E33" s="763" t="s">
        <v>348</v>
      </c>
    </row>
    <row r="34" spans="1:5">
      <c r="A34" s="721">
        <v>7</v>
      </c>
      <c r="B34" s="721" t="s">
        <v>1886</v>
      </c>
      <c r="C34" s="762">
        <v>45730</v>
      </c>
      <c r="D34" s="762">
        <v>45733</v>
      </c>
      <c r="E34" s="763" t="s">
        <v>348</v>
      </c>
    </row>
    <row r="35" spans="1:5">
      <c r="A35" s="721">
        <v>8</v>
      </c>
      <c r="B35" s="721" t="s">
        <v>1887</v>
      </c>
      <c r="C35" s="762">
        <v>45732</v>
      </c>
      <c r="D35" s="762">
        <v>45735</v>
      </c>
      <c r="E35" s="763" t="s">
        <v>348</v>
      </c>
    </row>
    <row r="37" spans="1:5" ht="18.75">
      <c r="A37" s="142" t="s">
        <v>1888</v>
      </c>
      <c r="B37" s="143"/>
      <c r="C37" s="143"/>
      <c r="D37" s="143"/>
      <c r="E37" s="144"/>
    </row>
    <row r="38" spans="1:5">
      <c r="A38" s="561" t="s">
        <v>0</v>
      </c>
      <c r="B38" s="561" t="s">
        <v>1</v>
      </c>
      <c r="C38" s="561" t="s">
        <v>226</v>
      </c>
      <c r="D38" s="561" t="s">
        <v>227</v>
      </c>
      <c r="E38" s="561" t="s">
        <v>2</v>
      </c>
    </row>
    <row r="39" spans="1:5">
      <c r="A39" s="721">
        <v>1</v>
      </c>
      <c r="B39" s="721" t="s">
        <v>349</v>
      </c>
      <c r="C39" s="762">
        <v>45750</v>
      </c>
      <c r="D39" s="762">
        <v>45750</v>
      </c>
      <c r="E39" s="763" t="s">
        <v>348</v>
      </c>
    </row>
    <row r="40" spans="1:5">
      <c r="A40" s="721">
        <v>2</v>
      </c>
      <c r="B40" s="721" t="s">
        <v>1462</v>
      </c>
      <c r="C40" s="762">
        <v>45755</v>
      </c>
      <c r="D40" s="762">
        <v>45755</v>
      </c>
      <c r="E40" s="763" t="s">
        <v>348</v>
      </c>
    </row>
    <row r="41" spans="1:5">
      <c r="A41" s="721">
        <v>3</v>
      </c>
      <c r="B41" s="721" t="s">
        <v>1947</v>
      </c>
      <c r="C41" s="762">
        <v>45755</v>
      </c>
      <c r="D41" s="762">
        <v>45761</v>
      </c>
      <c r="E41" s="763" t="s">
        <v>348</v>
      </c>
    </row>
    <row r="42" spans="1:5">
      <c r="A42" s="721">
        <v>4</v>
      </c>
      <c r="B42" s="721" t="s">
        <v>1948</v>
      </c>
      <c r="C42" s="762">
        <v>45698</v>
      </c>
      <c r="D42" s="762" t="s">
        <v>1464</v>
      </c>
      <c r="E42" s="763"/>
    </row>
    <row r="43" spans="1:5">
      <c r="A43" s="721">
        <v>5</v>
      </c>
      <c r="B43" s="721" t="s">
        <v>1465</v>
      </c>
      <c r="C43" s="762">
        <v>45761</v>
      </c>
      <c r="D43" s="762">
        <v>45771</v>
      </c>
      <c r="E43" s="763" t="s">
        <v>348</v>
      </c>
    </row>
    <row r="44" spans="1:5">
      <c r="A44" s="721">
        <v>6</v>
      </c>
      <c r="B44" s="721" t="s">
        <v>1949</v>
      </c>
      <c r="C44" s="762">
        <v>45763</v>
      </c>
      <c r="D44" s="762">
        <v>45774</v>
      </c>
      <c r="E44" s="763" t="s">
        <v>348</v>
      </c>
    </row>
    <row r="45" spans="1:5">
      <c r="A45" s="721">
        <v>7</v>
      </c>
      <c r="B45" s="721" t="s">
        <v>1180</v>
      </c>
      <c r="C45" s="762">
        <v>45768</v>
      </c>
      <c r="D45" s="762">
        <v>45768</v>
      </c>
      <c r="E45" s="763" t="s">
        <v>348</v>
      </c>
    </row>
    <row r="46" spans="1:5">
      <c r="A46" s="721">
        <v>8</v>
      </c>
      <c r="B46" s="721" t="s">
        <v>1181</v>
      </c>
      <c r="C46" s="762">
        <v>45768</v>
      </c>
      <c r="D46" s="762">
        <v>45772</v>
      </c>
      <c r="E46" s="763" t="s">
        <v>348</v>
      </c>
    </row>
    <row r="47" spans="1:5">
      <c r="A47" s="721">
        <v>9</v>
      </c>
      <c r="B47" s="721" t="s">
        <v>1950</v>
      </c>
      <c r="C47" s="762">
        <v>45771</v>
      </c>
      <c r="D47" s="762" t="s">
        <v>1464</v>
      </c>
      <c r="E47" s="763"/>
    </row>
    <row r="48" spans="1:5">
      <c r="A48" s="721">
        <v>10</v>
      </c>
      <c r="B48" s="721" t="s">
        <v>1886</v>
      </c>
      <c r="C48" s="762">
        <v>45772</v>
      </c>
      <c r="D48" s="762">
        <v>45772</v>
      </c>
      <c r="E48" s="763" t="s">
        <v>348</v>
      </c>
    </row>
    <row r="50" spans="1:5" ht="18.75">
      <c r="A50" s="1013" t="s">
        <v>2060</v>
      </c>
      <c r="B50" s="1013"/>
      <c r="C50" s="1013"/>
      <c r="D50" s="1013"/>
      <c r="E50" s="1013"/>
    </row>
    <row r="51" spans="1:5">
      <c r="A51" s="847" t="s">
        <v>0</v>
      </c>
      <c r="B51" s="847" t="s">
        <v>1</v>
      </c>
      <c r="C51" s="847" t="s">
        <v>226</v>
      </c>
      <c r="D51" s="847" t="s">
        <v>227</v>
      </c>
      <c r="E51" s="847" t="s">
        <v>2</v>
      </c>
    </row>
    <row r="52" spans="1:5">
      <c r="A52" s="839">
        <v>1</v>
      </c>
      <c r="B52" s="819" t="s">
        <v>349</v>
      </c>
      <c r="C52" s="848">
        <v>45779</v>
      </c>
      <c r="D52" s="848">
        <v>45779</v>
      </c>
      <c r="E52" s="847" t="s">
        <v>348</v>
      </c>
    </row>
    <row r="53" spans="1:5">
      <c r="A53" s="839">
        <v>2</v>
      </c>
      <c r="B53" s="819" t="s">
        <v>2061</v>
      </c>
      <c r="C53" s="848">
        <v>45781</v>
      </c>
      <c r="D53" s="848">
        <v>45781</v>
      </c>
      <c r="E53" s="847" t="s">
        <v>348</v>
      </c>
    </row>
    <row r="54" spans="1:5">
      <c r="A54" s="839">
        <v>3</v>
      </c>
      <c r="B54" s="819" t="s">
        <v>2062</v>
      </c>
      <c r="C54" s="848">
        <v>45785</v>
      </c>
      <c r="D54" s="848">
        <v>45785</v>
      </c>
      <c r="E54" s="847" t="s">
        <v>348</v>
      </c>
    </row>
    <row r="55" spans="1:5">
      <c r="A55" s="839">
        <v>4</v>
      </c>
      <c r="B55" s="819" t="s">
        <v>1132</v>
      </c>
      <c r="C55" s="848">
        <v>45789</v>
      </c>
      <c r="D55" s="848">
        <v>45789</v>
      </c>
      <c r="E55" s="847" t="s">
        <v>348</v>
      </c>
    </row>
    <row r="56" spans="1:5">
      <c r="A56" s="839">
        <v>5</v>
      </c>
      <c r="B56" s="819" t="s">
        <v>2063</v>
      </c>
      <c r="C56" s="848">
        <v>45792</v>
      </c>
      <c r="D56" s="848">
        <v>45792</v>
      </c>
      <c r="E56" s="847" t="s">
        <v>348</v>
      </c>
    </row>
    <row r="57" spans="1:5">
      <c r="A57" s="839">
        <v>6</v>
      </c>
      <c r="B57" s="819" t="s">
        <v>2064</v>
      </c>
      <c r="C57" s="848">
        <v>45793</v>
      </c>
      <c r="D57" s="848">
        <v>45793</v>
      </c>
      <c r="E57" s="847" t="s">
        <v>348</v>
      </c>
    </row>
    <row r="58" spans="1:5">
      <c r="A58" s="839">
        <v>7</v>
      </c>
      <c r="B58" s="819" t="s">
        <v>2065</v>
      </c>
      <c r="C58" s="848">
        <v>45798</v>
      </c>
      <c r="D58" s="848">
        <v>45798</v>
      </c>
      <c r="E58" s="847" t="s">
        <v>348</v>
      </c>
    </row>
    <row r="59" spans="1:5">
      <c r="A59" s="839">
        <v>8</v>
      </c>
      <c r="B59" s="819" t="s">
        <v>2066</v>
      </c>
      <c r="C59" s="848">
        <v>45800</v>
      </c>
      <c r="D59" s="848"/>
      <c r="E59" s="847" t="s">
        <v>2067</v>
      </c>
    </row>
    <row r="60" spans="1:5">
      <c r="A60" s="839">
        <v>9</v>
      </c>
      <c r="B60" s="819" t="s">
        <v>2068</v>
      </c>
      <c r="C60" s="848">
        <v>45801</v>
      </c>
      <c r="D60" s="848">
        <v>45801</v>
      </c>
      <c r="E60" s="847" t="s">
        <v>348</v>
      </c>
    </row>
    <row r="61" spans="1:5">
      <c r="A61" s="839">
        <v>10</v>
      </c>
      <c r="B61" s="819" t="s">
        <v>2069</v>
      </c>
      <c r="C61" s="848">
        <v>45801</v>
      </c>
      <c r="D61" s="848">
        <v>45804</v>
      </c>
      <c r="E61" s="847" t="s">
        <v>348</v>
      </c>
    </row>
  </sheetData>
  <mergeCells count="1">
    <mergeCell ref="A50:E5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rgb="FF6666FF"/>
  </sheetPr>
  <dimension ref="A1:M79"/>
  <sheetViews>
    <sheetView showGridLines="0" topLeftCell="A58" zoomScale="85" zoomScaleNormal="85" workbookViewId="0">
      <selection activeCell="I77" sqref="I77"/>
    </sheetView>
  </sheetViews>
  <sheetFormatPr defaultRowHeight="17.100000000000001" customHeight="1"/>
  <cols>
    <col min="1" max="1" width="4.7109375" style="186" customWidth="1"/>
    <col min="2" max="2" width="21.140625" style="188" customWidth="1"/>
    <col min="3" max="3" width="17.42578125" style="186" bestFit="1" customWidth="1"/>
    <col min="4" max="4" width="12.140625" style="186" bestFit="1" customWidth="1"/>
    <col min="5" max="5" width="12.28515625" style="186" bestFit="1" customWidth="1"/>
    <col min="6" max="6" width="17.42578125" style="186" bestFit="1" customWidth="1"/>
    <col min="7" max="7" width="18" style="186" bestFit="1" customWidth="1"/>
    <col min="8" max="12" width="15.7109375" style="186" customWidth="1"/>
    <col min="13" max="255" width="8.85546875" style="186"/>
    <col min="256" max="256" width="4.5703125" style="186" bestFit="1" customWidth="1"/>
    <col min="257" max="257" width="11.28515625" style="186" bestFit="1" customWidth="1"/>
    <col min="258" max="258" width="20.140625" style="186" bestFit="1" customWidth="1"/>
    <col min="259" max="259" width="12.7109375" style="186" bestFit="1" customWidth="1"/>
    <col min="260" max="260" width="14.7109375" style="186" bestFit="1" customWidth="1"/>
    <col min="261" max="261" width="16" style="186" bestFit="1" customWidth="1"/>
    <col min="262" max="262" width="18.7109375" style="186" bestFit="1" customWidth="1"/>
    <col min="263" max="263" width="17.5703125" style="186" bestFit="1" customWidth="1"/>
    <col min="264" max="264" width="14.7109375" style="186" bestFit="1" customWidth="1"/>
    <col min="265" max="265" width="21.140625" style="186" bestFit="1" customWidth="1"/>
    <col min="266" max="266" width="35.42578125" style="186" customWidth="1"/>
    <col min="267" max="267" width="17.7109375" style="186" bestFit="1" customWidth="1"/>
    <col min="268" max="511" width="8.85546875" style="186"/>
    <col min="512" max="512" width="4.5703125" style="186" bestFit="1" customWidth="1"/>
    <col min="513" max="513" width="11.28515625" style="186" bestFit="1" customWidth="1"/>
    <col min="514" max="514" width="20.140625" style="186" bestFit="1" customWidth="1"/>
    <col min="515" max="515" width="12.7109375" style="186" bestFit="1" customWidth="1"/>
    <col min="516" max="516" width="14.7109375" style="186" bestFit="1" customWidth="1"/>
    <col min="517" max="517" width="16" style="186" bestFit="1" customWidth="1"/>
    <col min="518" max="518" width="18.7109375" style="186" bestFit="1" customWidth="1"/>
    <col min="519" max="519" width="17.5703125" style="186" bestFit="1" customWidth="1"/>
    <col min="520" max="520" width="14.7109375" style="186" bestFit="1" customWidth="1"/>
    <col min="521" max="521" width="21.140625" style="186" bestFit="1" customWidth="1"/>
    <col min="522" max="522" width="35.42578125" style="186" customWidth="1"/>
    <col min="523" max="523" width="17.7109375" style="186" bestFit="1" customWidth="1"/>
    <col min="524" max="767" width="8.85546875" style="186"/>
    <col min="768" max="768" width="4.5703125" style="186" bestFit="1" customWidth="1"/>
    <col min="769" max="769" width="11.28515625" style="186" bestFit="1" customWidth="1"/>
    <col min="770" max="770" width="20.140625" style="186" bestFit="1" customWidth="1"/>
    <col min="771" max="771" width="12.7109375" style="186" bestFit="1" customWidth="1"/>
    <col min="772" max="772" width="14.7109375" style="186" bestFit="1" customWidth="1"/>
    <col min="773" max="773" width="16" style="186" bestFit="1" customWidth="1"/>
    <col min="774" max="774" width="18.7109375" style="186" bestFit="1" customWidth="1"/>
    <col min="775" max="775" width="17.5703125" style="186" bestFit="1" customWidth="1"/>
    <col min="776" max="776" width="14.7109375" style="186" bestFit="1" customWidth="1"/>
    <col min="777" max="777" width="21.140625" style="186" bestFit="1" customWidth="1"/>
    <col min="778" max="778" width="35.42578125" style="186" customWidth="1"/>
    <col min="779" max="779" width="17.7109375" style="186" bestFit="1" customWidth="1"/>
    <col min="780" max="1023" width="8.85546875" style="186"/>
    <col min="1024" max="1024" width="4.5703125" style="186" bestFit="1" customWidth="1"/>
    <col min="1025" max="1025" width="11.28515625" style="186" bestFit="1" customWidth="1"/>
    <col min="1026" max="1026" width="20.140625" style="186" bestFit="1" customWidth="1"/>
    <col min="1027" max="1027" width="12.7109375" style="186" bestFit="1" customWidth="1"/>
    <col min="1028" max="1028" width="14.7109375" style="186" bestFit="1" customWidth="1"/>
    <col min="1029" max="1029" width="16" style="186" bestFit="1" customWidth="1"/>
    <col min="1030" max="1030" width="18.7109375" style="186" bestFit="1" customWidth="1"/>
    <col min="1031" max="1031" width="17.5703125" style="186" bestFit="1" customWidth="1"/>
    <col min="1032" max="1032" width="14.7109375" style="186" bestFit="1" customWidth="1"/>
    <col min="1033" max="1033" width="21.140625" style="186" bestFit="1" customWidth="1"/>
    <col min="1034" max="1034" width="35.42578125" style="186" customWidth="1"/>
    <col min="1035" max="1035" width="17.7109375" style="186" bestFit="1" customWidth="1"/>
    <col min="1036" max="1279" width="8.85546875" style="186"/>
    <col min="1280" max="1280" width="4.5703125" style="186" bestFit="1" customWidth="1"/>
    <col min="1281" max="1281" width="11.28515625" style="186" bestFit="1" customWidth="1"/>
    <col min="1282" max="1282" width="20.140625" style="186" bestFit="1" customWidth="1"/>
    <col min="1283" max="1283" width="12.7109375" style="186" bestFit="1" customWidth="1"/>
    <col min="1284" max="1284" width="14.7109375" style="186" bestFit="1" customWidth="1"/>
    <col min="1285" max="1285" width="16" style="186" bestFit="1" customWidth="1"/>
    <col min="1286" max="1286" width="18.7109375" style="186" bestFit="1" customWidth="1"/>
    <col min="1287" max="1287" width="17.5703125" style="186" bestFit="1" customWidth="1"/>
    <col min="1288" max="1288" width="14.7109375" style="186" bestFit="1" customWidth="1"/>
    <col min="1289" max="1289" width="21.140625" style="186" bestFit="1" customWidth="1"/>
    <col min="1290" max="1290" width="35.42578125" style="186" customWidth="1"/>
    <col min="1291" max="1291" width="17.7109375" style="186" bestFit="1" customWidth="1"/>
    <col min="1292" max="1535" width="8.85546875" style="186"/>
    <col min="1536" max="1536" width="4.5703125" style="186" bestFit="1" customWidth="1"/>
    <col min="1537" max="1537" width="11.28515625" style="186" bestFit="1" customWidth="1"/>
    <col min="1538" max="1538" width="20.140625" style="186" bestFit="1" customWidth="1"/>
    <col min="1539" max="1539" width="12.7109375" style="186" bestFit="1" customWidth="1"/>
    <col min="1540" max="1540" width="14.7109375" style="186" bestFit="1" customWidth="1"/>
    <col min="1541" max="1541" width="16" style="186" bestFit="1" customWidth="1"/>
    <col min="1542" max="1542" width="18.7109375" style="186" bestFit="1" customWidth="1"/>
    <col min="1543" max="1543" width="17.5703125" style="186" bestFit="1" customWidth="1"/>
    <col min="1544" max="1544" width="14.7109375" style="186" bestFit="1" customWidth="1"/>
    <col min="1545" max="1545" width="21.140625" style="186" bestFit="1" customWidth="1"/>
    <col min="1546" max="1546" width="35.42578125" style="186" customWidth="1"/>
    <col min="1547" max="1547" width="17.7109375" style="186" bestFit="1" customWidth="1"/>
    <col min="1548" max="1791" width="8.85546875" style="186"/>
    <col min="1792" max="1792" width="4.5703125" style="186" bestFit="1" customWidth="1"/>
    <col min="1793" max="1793" width="11.28515625" style="186" bestFit="1" customWidth="1"/>
    <col min="1794" max="1794" width="20.140625" style="186" bestFit="1" customWidth="1"/>
    <col min="1795" max="1795" width="12.7109375" style="186" bestFit="1" customWidth="1"/>
    <col min="1796" max="1796" width="14.7109375" style="186" bestFit="1" customWidth="1"/>
    <col min="1797" max="1797" width="16" style="186" bestFit="1" customWidth="1"/>
    <col min="1798" max="1798" width="18.7109375" style="186" bestFit="1" customWidth="1"/>
    <col min="1799" max="1799" width="17.5703125" style="186" bestFit="1" customWidth="1"/>
    <col min="1800" max="1800" width="14.7109375" style="186" bestFit="1" customWidth="1"/>
    <col min="1801" max="1801" width="21.140625" style="186" bestFit="1" customWidth="1"/>
    <col min="1802" max="1802" width="35.42578125" style="186" customWidth="1"/>
    <col min="1803" max="1803" width="17.7109375" style="186" bestFit="1" customWidth="1"/>
    <col min="1804" max="2047" width="8.85546875" style="186"/>
    <col min="2048" max="2048" width="4.5703125" style="186" bestFit="1" customWidth="1"/>
    <col min="2049" max="2049" width="11.28515625" style="186" bestFit="1" customWidth="1"/>
    <col min="2050" max="2050" width="20.140625" style="186" bestFit="1" customWidth="1"/>
    <col min="2051" max="2051" width="12.7109375" style="186" bestFit="1" customWidth="1"/>
    <col min="2052" max="2052" width="14.7109375" style="186" bestFit="1" customWidth="1"/>
    <col min="2053" max="2053" width="16" style="186" bestFit="1" customWidth="1"/>
    <col min="2054" max="2054" width="18.7109375" style="186" bestFit="1" customWidth="1"/>
    <col min="2055" max="2055" width="17.5703125" style="186" bestFit="1" customWidth="1"/>
    <col min="2056" max="2056" width="14.7109375" style="186" bestFit="1" customWidth="1"/>
    <col min="2057" max="2057" width="21.140625" style="186" bestFit="1" customWidth="1"/>
    <col min="2058" max="2058" width="35.42578125" style="186" customWidth="1"/>
    <col min="2059" max="2059" width="17.7109375" style="186" bestFit="1" customWidth="1"/>
    <col min="2060" max="2303" width="8.85546875" style="186"/>
    <col min="2304" max="2304" width="4.5703125" style="186" bestFit="1" customWidth="1"/>
    <col min="2305" max="2305" width="11.28515625" style="186" bestFit="1" customWidth="1"/>
    <col min="2306" max="2306" width="20.140625" style="186" bestFit="1" customWidth="1"/>
    <col min="2307" max="2307" width="12.7109375" style="186" bestFit="1" customWidth="1"/>
    <col min="2308" max="2308" width="14.7109375" style="186" bestFit="1" customWidth="1"/>
    <col min="2309" max="2309" width="16" style="186" bestFit="1" customWidth="1"/>
    <col min="2310" max="2310" width="18.7109375" style="186" bestFit="1" customWidth="1"/>
    <col min="2311" max="2311" width="17.5703125" style="186" bestFit="1" customWidth="1"/>
    <col min="2312" max="2312" width="14.7109375" style="186" bestFit="1" customWidth="1"/>
    <col min="2313" max="2313" width="21.140625" style="186" bestFit="1" customWidth="1"/>
    <col min="2314" max="2314" width="35.42578125" style="186" customWidth="1"/>
    <col min="2315" max="2315" width="17.7109375" style="186" bestFit="1" customWidth="1"/>
    <col min="2316" max="2559" width="8.85546875" style="186"/>
    <col min="2560" max="2560" width="4.5703125" style="186" bestFit="1" customWidth="1"/>
    <col min="2561" max="2561" width="11.28515625" style="186" bestFit="1" customWidth="1"/>
    <col min="2562" max="2562" width="20.140625" style="186" bestFit="1" customWidth="1"/>
    <col min="2563" max="2563" width="12.7109375" style="186" bestFit="1" customWidth="1"/>
    <col min="2564" max="2564" width="14.7109375" style="186" bestFit="1" customWidth="1"/>
    <col min="2565" max="2565" width="16" style="186" bestFit="1" customWidth="1"/>
    <col min="2566" max="2566" width="18.7109375" style="186" bestFit="1" customWidth="1"/>
    <col min="2567" max="2567" width="17.5703125" style="186" bestFit="1" customWidth="1"/>
    <col min="2568" max="2568" width="14.7109375" style="186" bestFit="1" customWidth="1"/>
    <col min="2569" max="2569" width="21.140625" style="186" bestFit="1" customWidth="1"/>
    <col min="2570" max="2570" width="35.42578125" style="186" customWidth="1"/>
    <col min="2571" max="2571" width="17.7109375" style="186" bestFit="1" customWidth="1"/>
    <col min="2572" max="2815" width="8.85546875" style="186"/>
    <col min="2816" max="2816" width="4.5703125" style="186" bestFit="1" customWidth="1"/>
    <col min="2817" max="2817" width="11.28515625" style="186" bestFit="1" customWidth="1"/>
    <col min="2818" max="2818" width="20.140625" style="186" bestFit="1" customWidth="1"/>
    <col min="2819" max="2819" width="12.7109375" style="186" bestFit="1" customWidth="1"/>
    <col min="2820" max="2820" width="14.7109375" style="186" bestFit="1" customWidth="1"/>
    <col min="2821" max="2821" width="16" style="186" bestFit="1" customWidth="1"/>
    <col min="2822" max="2822" width="18.7109375" style="186" bestFit="1" customWidth="1"/>
    <col min="2823" max="2823" width="17.5703125" style="186" bestFit="1" customWidth="1"/>
    <col min="2824" max="2824" width="14.7109375" style="186" bestFit="1" customWidth="1"/>
    <col min="2825" max="2825" width="21.140625" style="186" bestFit="1" customWidth="1"/>
    <col min="2826" max="2826" width="35.42578125" style="186" customWidth="1"/>
    <col min="2827" max="2827" width="17.7109375" style="186" bestFit="1" customWidth="1"/>
    <col min="2828" max="3071" width="8.85546875" style="186"/>
    <col min="3072" max="3072" width="4.5703125" style="186" bestFit="1" customWidth="1"/>
    <col min="3073" max="3073" width="11.28515625" style="186" bestFit="1" customWidth="1"/>
    <col min="3074" max="3074" width="20.140625" style="186" bestFit="1" customWidth="1"/>
    <col min="3075" max="3075" width="12.7109375" style="186" bestFit="1" customWidth="1"/>
    <col min="3076" max="3076" width="14.7109375" style="186" bestFit="1" customWidth="1"/>
    <col min="3077" max="3077" width="16" style="186" bestFit="1" customWidth="1"/>
    <col min="3078" max="3078" width="18.7109375" style="186" bestFit="1" customWidth="1"/>
    <col min="3079" max="3079" width="17.5703125" style="186" bestFit="1" customWidth="1"/>
    <col min="3080" max="3080" width="14.7109375" style="186" bestFit="1" customWidth="1"/>
    <col min="3081" max="3081" width="21.140625" style="186" bestFit="1" customWidth="1"/>
    <col min="3082" max="3082" width="35.42578125" style="186" customWidth="1"/>
    <col min="3083" max="3083" width="17.7109375" style="186" bestFit="1" customWidth="1"/>
    <col min="3084" max="3327" width="8.85546875" style="186"/>
    <col min="3328" max="3328" width="4.5703125" style="186" bestFit="1" customWidth="1"/>
    <col min="3329" max="3329" width="11.28515625" style="186" bestFit="1" customWidth="1"/>
    <col min="3330" max="3330" width="20.140625" style="186" bestFit="1" customWidth="1"/>
    <col min="3331" max="3331" width="12.7109375" style="186" bestFit="1" customWidth="1"/>
    <col min="3332" max="3332" width="14.7109375" style="186" bestFit="1" customWidth="1"/>
    <col min="3333" max="3333" width="16" style="186" bestFit="1" customWidth="1"/>
    <col min="3334" max="3334" width="18.7109375" style="186" bestFit="1" customWidth="1"/>
    <col min="3335" max="3335" width="17.5703125" style="186" bestFit="1" customWidth="1"/>
    <col min="3336" max="3336" width="14.7109375" style="186" bestFit="1" customWidth="1"/>
    <col min="3337" max="3337" width="21.140625" style="186" bestFit="1" customWidth="1"/>
    <col min="3338" max="3338" width="35.42578125" style="186" customWidth="1"/>
    <col min="3339" max="3339" width="17.7109375" style="186" bestFit="1" customWidth="1"/>
    <col min="3340" max="3583" width="8.85546875" style="186"/>
    <col min="3584" max="3584" width="4.5703125" style="186" bestFit="1" customWidth="1"/>
    <col min="3585" max="3585" width="11.28515625" style="186" bestFit="1" customWidth="1"/>
    <col min="3586" max="3586" width="20.140625" style="186" bestFit="1" customWidth="1"/>
    <col min="3587" max="3587" width="12.7109375" style="186" bestFit="1" customWidth="1"/>
    <col min="3588" max="3588" width="14.7109375" style="186" bestFit="1" customWidth="1"/>
    <col min="3589" max="3589" width="16" style="186" bestFit="1" customWidth="1"/>
    <col min="3590" max="3590" width="18.7109375" style="186" bestFit="1" customWidth="1"/>
    <col min="3591" max="3591" width="17.5703125" style="186" bestFit="1" customWidth="1"/>
    <col min="3592" max="3592" width="14.7109375" style="186" bestFit="1" customWidth="1"/>
    <col min="3593" max="3593" width="21.140625" style="186" bestFit="1" customWidth="1"/>
    <col min="3594" max="3594" width="35.42578125" style="186" customWidth="1"/>
    <col min="3595" max="3595" width="17.7109375" style="186" bestFit="1" customWidth="1"/>
    <col min="3596" max="3839" width="8.85546875" style="186"/>
    <col min="3840" max="3840" width="4.5703125" style="186" bestFit="1" customWidth="1"/>
    <col min="3841" max="3841" width="11.28515625" style="186" bestFit="1" customWidth="1"/>
    <col min="3842" max="3842" width="20.140625" style="186" bestFit="1" customWidth="1"/>
    <col min="3843" max="3843" width="12.7109375" style="186" bestFit="1" customWidth="1"/>
    <col min="3844" max="3844" width="14.7109375" style="186" bestFit="1" customWidth="1"/>
    <col min="3845" max="3845" width="16" style="186" bestFit="1" customWidth="1"/>
    <col min="3846" max="3846" width="18.7109375" style="186" bestFit="1" customWidth="1"/>
    <col min="3847" max="3847" width="17.5703125" style="186" bestFit="1" customWidth="1"/>
    <col min="3848" max="3848" width="14.7109375" style="186" bestFit="1" customWidth="1"/>
    <col min="3849" max="3849" width="21.140625" style="186" bestFit="1" customWidth="1"/>
    <col min="3850" max="3850" width="35.42578125" style="186" customWidth="1"/>
    <col min="3851" max="3851" width="17.7109375" style="186" bestFit="1" customWidth="1"/>
    <col min="3852" max="4095" width="8.85546875" style="186"/>
    <col min="4096" max="4096" width="4.5703125" style="186" bestFit="1" customWidth="1"/>
    <col min="4097" max="4097" width="11.28515625" style="186" bestFit="1" customWidth="1"/>
    <col min="4098" max="4098" width="20.140625" style="186" bestFit="1" customWidth="1"/>
    <col min="4099" max="4099" width="12.7109375" style="186" bestFit="1" customWidth="1"/>
    <col min="4100" max="4100" width="14.7109375" style="186" bestFit="1" customWidth="1"/>
    <col min="4101" max="4101" width="16" style="186" bestFit="1" customWidth="1"/>
    <col min="4102" max="4102" width="18.7109375" style="186" bestFit="1" customWidth="1"/>
    <col min="4103" max="4103" width="17.5703125" style="186" bestFit="1" customWidth="1"/>
    <col min="4104" max="4104" width="14.7109375" style="186" bestFit="1" customWidth="1"/>
    <col min="4105" max="4105" width="21.140625" style="186" bestFit="1" customWidth="1"/>
    <col min="4106" max="4106" width="35.42578125" style="186" customWidth="1"/>
    <col min="4107" max="4107" width="17.7109375" style="186" bestFit="1" customWidth="1"/>
    <col min="4108" max="4351" width="8.85546875" style="186"/>
    <col min="4352" max="4352" width="4.5703125" style="186" bestFit="1" customWidth="1"/>
    <col min="4353" max="4353" width="11.28515625" style="186" bestFit="1" customWidth="1"/>
    <col min="4354" max="4354" width="20.140625" style="186" bestFit="1" customWidth="1"/>
    <col min="4355" max="4355" width="12.7109375" style="186" bestFit="1" customWidth="1"/>
    <col min="4356" max="4356" width="14.7109375" style="186" bestFit="1" customWidth="1"/>
    <col min="4357" max="4357" width="16" style="186" bestFit="1" customWidth="1"/>
    <col min="4358" max="4358" width="18.7109375" style="186" bestFit="1" customWidth="1"/>
    <col min="4359" max="4359" width="17.5703125" style="186" bestFit="1" customWidth="1"/>
    <col min="4360" max="4360" width="14.7109375" style="186" bestFit="1" customWidth="1"/>
    <col min="4361" max="4361" width="21.140625" style="186" bestFit="1" customWidth="1"/>
    <col min="4362" max="4362" width="35.42578125" style="186" customWidth="1"/>
    <col min="4363" max="4363" width="17.7109375" style="186" bestFit="1" customWidth="1"/>
    <col min="4364" max="4607" width="8.85546875" style="186"/>
    <col min="4608" max="4608" width="4.5703125" style="186" bestFit="1" customWidth="1"/>
    <col min="4609" max="4609" width="11.28515625" style="186" bestFit="1" customWidth="1"/>
    <col min="4610" max="4610" width="20.140625" style="186" bestFit="1" customWidth="1"/>
    <col min="4611" max="4611" width="12.7109375" style="186" bestFit="1" customWidth="1"/>
    <col min="4612" max="4612" width="14.7109375" style="186" bestFit="1" customWidth="1"/>
    <col min="4613" max="4613" width="16" style="186" bestFit="1" customWidth="1"/>
    <col min="4614" max="4614" width="18.7109375" style="186" bestFit="1" customWidth="1"/>
    <col min="4615" max="4615" width="17.5703125" style="186" bestFit="1" customWidth="1"/>
    <col min="4616" max="4616" width="14.7109375" style="186" bestFit="1" customWidth="1"/>
    <col min="4617" max="4617" width="21.140625" style="186" bestFit="1" customWidth="1"/>
    <col min="4618" max="4618" width="35.42578125" style="186" customWidth="1"/>
    <col min="4619" max="4619" width="17.7109375" style="186" bestFit="1" customWidth="1"/>
    <col min="4620" max="4863" width="8.85546875" style="186"/>
    <col min="4864" max="4864" width="4.5703125" style="186" bestFit="1" customWidth="1"/>
    <col min="4865" max="4865" width="11.28515625" style="186" bestFit="1" customWidth="1"/>
    <col min="4866" max="4866" width="20.140625" style="186" bestFit="1" customWidth="1"/>
    <col min="4867" max="4867" width="12.7109375" style="186" bestFit="1" customWidth="1"/>
    <col min="4868" max="4868" width="14.7109375" style="186" bestFit="1" customWidth="1"/>
    <col min="4869" max="4869" width="16" style="186" bestFit="1" customWidth="1"/>
    <col min="4870" max="4870" width="18.7109375" style="186" bestFit="1" customWidth="1"/>
    <col min="4871" max="4871" width="17.5703125" style="186" bestFit="1" customWidth="1"/>
    <col min="4872" max="4872" width="14.7109375" style="186" bestFit="1" customWidth="1"/>
    <col min="4873" max="4873" width="21.140625" style="186" bestFit="1" customWidth="1"/>
    <col min="4874" max="4874" width="35.42578125" style="186" customWidth="1"/>
    <col min="4875" max="4875" width="17.7109375" style="186" bestFit="1" customWidth="1"/>
    <col min="4876" max="5119" width="8.85546875" style="186"/>
    <col min="5120" max="5120" width="4.5703125" style="186" bestFit="1" customWidth="1"/>
    <col min="5121" max="5121" width="11.28515625" style="186" bestFit="1" customWidth="1"/>
    <col min="5122" max="5122" width="20.140625" style="186" bestFit="1" customWidth="1"/>
    <col min="5123" max="5123" width="12.7109375" style="186" bestFit="1" customWidth="1"/>
    <col min="5124" max="5124" width="14.7109375" style="186" bestFit="1" customWidth="1"/>
    <col min="5125" max="5125" width="16" style="186" bestFit="1" customWidth="1"/>
    <col min="5126" max="5126" width="18.7109375" style="186" bestFit="1" customWidth="1"/>
    <col min="5127" max="5127" width="17.5703125" style="186" bestFit="1" customWidth="1"/>
    <col min="5128" max="5128" width="14.7109375" style="186" bestFit="1" customWidth="1"/>
    <col min="5129" max="5129" width="21.140625" style="186" bestFit="1" customWidth="1"/>
    <col min="5130" max="5130" width="35.42578125" style="186" customWidth="1"/>
    <col min="5131" max="5131" width="17.7109375" style="186" bestFit="1" customWidth="1"/>
    <col min="5132" max="5375" width="8.85546875" style="186"/>
    <col min="5376" max="5376" width="4.5703125" style="186" bestFit="1" customWidth="1"/>
    <col min="5377" max="5377" width="11.28515625" style="186" bestFit="1" customWidth="1"/>
    <col min="5378" max="5378" width="20.140625" style="186" bestFit="1" customWidth="1"/>
    <col min="5379" max="5379" width="12.7109375" style="186" bestFit="1" customWidth="1"/>
    <col min="5380" max="5380" width="14.7109375" style="186" bestFit="1" customWidth="1"/>
    <col min="5381" max="5381" width="16" style="186" bestFit="1" customWidth="1"/>
    <col min="5382" max="5382" width="18.7109375" style="186" bestFit="1" customWidth="1"/>
    <col min="5383" max="5383" width="17.5703125" style="186" bestFit="1" customWidth="1"/>
    <col min="5384" max="5384" width="14.7109375" style="186" bestFit="1" customWidth="1"/>
    <col min="5385" max="5385" width="21.140625" style="186" bestFit="1" customWidth="1"/>
    <col min="5386" max="5386" width="35.42578125" style="186" customWidth="1"/>
    <col min="5387" max="5387" width="17.7109375" style="186" bestFit="1" customWidth="1"/>
    <col min="5388" max="5631" width="8.85546875" style="186"/>
    <col min="5632" max="5632" width="4.5703125" style="186" bestFit="1" customWidth="1"/>
    <col min="5633" max="5633" width="11.28515625" style="186" bestFit="1" customWidth="1"/>
    <col min="5634" max="5634" width="20.140625" style="186" bestFit="1" customWidth="1"/>
    <col min="5635" max="5635" width="12.7109375" style="186" bestFit="1" customWidth="1"/>
    <col min="5636" max="5636" width="14.7109375" style="186" bestFit="1" customWidth="1"/>
    <col min="5637" max="5637" width="16" style="186" bestFit="1" customWidth="1"/>
    <col min="5638" max="5638" width="18.7109375" style="186" bestFit="1" customWidth="1"/>
    <col min="5639" max="5639" width="17.5703125" style="186" bestFit="1" customWidth="1"/>
    <col min="5640" max="5640" width="14.7109375" style="186" bestFit="1" customWidth="1"/>
    <col min="5641" max="5641" width="21.140625" style="186" bestFit="1" customWidth="1"/>
    <col min="5642" max="5642" width="35.42578125" style="186" customWidth="1"/>
    <col min="5643" max="5643" width="17.7109375" style="186" bestFit="1" customWidth="1"/>
    <col min="5644" max="5887" width="8.85546875" style="186"/>
    <col min="5888" max="5888" width="4.5703125" style="186" bestFit="1" customWidth="1"/>
    <col min="5889" max="5889" width="11.28515625" style="186" bestFit="1" customWidth="1"/>
    <col min="5890" max="5890" width="20.140625" style="186" bestFit="1" customWidth="1"/>
    <col min="5891" max="5891" width="12.7109375" style="186" bestFit="1" customWidth="1"/>
    <col min="5892" max="5892" width="14.7109375" style="186" bestFit="1" customWidth="1"/>
    <col min="5893" max="5893" width="16" style="186" bestFit="1" customWidth="1"/>
    <col min="5894" max="5894" width="18.7109375" style="186" bestFit="1" customWidth="1"/>
    <col min="5895" max="5895" width="17.5703125" style="186" bestFit="1" customWidth="1"/>
    <col min="5896" max="5896" width="14.7109375" style="186" bestFit="1" customWidth="1"/>
    <col min="5897" max="5897" width="21.140625" style="186" bestFit="1" customWidth="1"/>
    <col min="5898" max="5898" width="35.42578125" style="186" customWidth="1"/>
    <col min="5899" max="5899" width="17.7109375" style="186" bestFit="1" customWidth="1"/>
    <col min="5900" max="6143" width="8.85546875" style="186"/>
    <col min="6144" max="6144" width="4.5703125" style="186" bestFit="1" customWidth="1"/>
    <col min="6145" max="6145" width="11.28515625" style="186" bestFit="1" customWidth="1"/>
    <col min="6146" max="6146" width="20.140625" style="186" bestFit="1" customWidth="1"/>
    <col min="6147" max="6147" width="12.7109375" style="186" bestFit="1" customWidth="1"/>
    <col min="6148" max="6148" width="14.7109375" style="186" bestFit="1" customWidth="1"/>
    <col min="6149" max="6149" width="16" style="186" bestFit="1" customWidth="1"/>
    <col min="6150" max="6150" width="18.7109375" style="186" bestFit="1" customWidth="1"/>
    <col min="6151" max="6151" width="17.5703125" style="186" bestFit="1" customWidth="1"/>
    <col min="6152" max="6152" width="14.7109375" style="186" bestFit="1" customWidth="1"/>
    <col min="6153" max="6153" width="21.140625" style="186" bestFit="1" customWidth="1"/>
    <col min="6154" max="6154" width="35.42578125" style="186" customWidth="1"/>
    <col min="6155" max="6155" width="17.7109375" style="186" bestFit="1" customWidth="1"/>
    <col min="6156" max="6399" width="8.85546875" style="186"/>
    <col min="6400" max="6400" width="4.5703125" style="186" bestFit="1" customWidth="1"/>
    <col min="6401" max="6401" width="11.28515625" style="186" bestFit="1" customWidth="1"/>
    <col min="6402" max="6402" width="20.140625" style="186" bestFit="1" customWidth="1"/>
    <col min="6403" max="6403" width="12.7109375" style="186" bestFit="1" customWidth="1"/>
    <col min="6404" max="6404" width="14.7109375" style="186" bestFit="1" customWidth="1"/>
    <col min="6405" max="6405" width="16" style="186" bestFit="1" customWidth="1"/>
    <col min="6406" max="6406" width="18.7109375" style="186" bestFit="1" customWidth="1"/>
    <col min="6407" max="6407" width="17.5703125" style="186" bestFit="1" customWidth="1"/>
    <col min="6408" max="6408" width="14.7109375" style="186" bestFit="1" customWidth="1"/>
    <col min="6409" max="6409" width="21.140625" style="186" bestFit="1" customWidth="1"/>
    <col min="6410" max="6410" width="35.42578125" style="186" customWidth="1"/>
    <col min="6411" max="6411" width="17.7109375" style="186" bestFit="1" customWidth="1"/>
    <col min="6412" max="6655" width="8.85546875" style="186"/>
    <col min="6656" max="6656" width="4.5703125" style="186" bestFit="1" customWidth="1"/>
    <col min="6657" max="6657" width="11.28515625" style="186" bestFit="1" customWidth="1"/>
    <col min="6658" max="6658" width="20.140625" style="186" bestFit="1" customWidth="1"/>
    <col min="6659" max="6659" width="12.7109375" style="186" bestFit="1" customWidth="1"/>
    <col min="6660" max="6660" width="14.7109375" style="186" bestFit="1" customWidth="1"/>
    <col min="6661" max="6661" width="16" style="186" bestFit="1" customWidth="1"/>
    <col min="6662" max="6662" width="18.7109375" style="186" bestFit="1" customWidth="1"/>
    <col min="6663" max="6663" width="17.5703125" style="186" bestFit="1" customWidth="1"/>
    <col min="6664" max="6664" width="14.7109375" style="186" bestFit="1" customWidth="1"/>
    <col min="6665" max="6665" width="21.140625" style="186" bestFit="1" customWidth="1"/>
    <col min="6666" max="6666" width="35.42578125" style="186" customWidth="1"/>
    <col min="6667" max="6667" width="17.7109375" style="186" bestFit="1" customWidth="1"/>
    <col min="6668" max="6911" width="8.85546875" style="186"/>
    <col min="6912" max="6912" width="4.5703125" style="186" bestFit="1" customWidth="1"/>
    <col min="6913" max="6913" width="11.28515625" style="186" bestFit="1" customWidth="1"/>
    <col min="6914" max="6914" width="20.140625" style="186" bestFit="1" customWidth="1"/>
    <col min="6915" max="6915" width="12.7109375" style="186" bestFit="1" customWidth="1"/>
    <col min="6916" max="6916" width="14.7109375" style="186" bestFit="1" customWidth="1"/>
    <col min="6917" max="6917" width="16" style="186" bestFit="1" customWidth="1"/>
    <col min="6918" max="6918" width="18.7109375" style="186" bestFit="1" customWidth="1"/>
    <col min="6919" max="6919" width="17.5703125" style="186" bestFit="1" customWidth="1"/>
    <col min="6920" max="6920" width="14.7109375" style="186" bestFit="1" customWidth="1"/>
    <col min="6921" max="6921" width="21.140625" style="186" bestFit="1" customWidth="1"/>
    <col min="6922" max="6922" width="35.42578125" style="186" customWidth="1"/>
    <col min="6923" max="6923" width="17.7109375" style="186" bestFit="1" customWidth="1"/>
    <col min="6924" max="7167" width="8.85546875" style="186"/>
    <col min="7168" max="7168" width="4.5703125" style="186" bestFit="1" customWidth="1"/>
    <col min="7169" max="7169" width="11.28515625" style="186" bestFit="1" customWidth="1"/>
    <col min="7170" max="7170" width="20.140625" style="186" bestFit="1" customWidth="1"/>
    <col min="7171" max="7171" width="12.7109375" style="186" bestFit="1" customWidth="1"/>
    <col min="7172" max="7172" width="14.7109375" style="186" bestFit="1" customWidth="1"/>
    <col min="7173" max="7173" width="16" style="186" bestFit="1" customWidth="1"/>
    <col min="7174" max="7174" width="18.7109375" style="186" bestFit="1" customWidth="1"/>
    <col min="7175" max="7175" width="17.5703125" style="186" bestFit="1" customWidth="1"/>
    <col min="7176" max="7176" width="14.7109375" style="186" bestFit="1" customWidth="1"/>
    <col min="7177" max="7177" width="21.140625" style="186" bestFit="1" customWidth="1"/>
    <col min="7178" max="7178" width="35.42578125" style="186" customWidth="1"/>
    <col min="7179" max="7179" width="17.7109375" style="186" bestFit="1" customWidth="1"/>
    <col min="7180" max="7423" width="8.85546875" style="186"/>
    <col min="7424" max="7424" width="4.5703125" style="186" bestFit="1" customWidth="1"/>
    <col min="7425" max="7425" width="11.28515625" style="186" bestFit="1" customWidth="1"/>
    <col min="7426" max="7426" width="20.140625" style="186" bestFit="1" customWidth="1"/>
    <col min="7427" max="7427" width="12.7109375" style="186" bestFit="1" customWidth="1"/>
    <col min="7428" max="7428" width="14.7109375" style="186" bestFit="1" customWidth="1"/>
    <col min="7429" max="7429" width="16" style="186" bestFit="1" customWidth="1"/>
    <col min="7430" max="7430" width="18.7109375" style="186" bestFit="1" customWidth="1"/>
    <col min="7431" max="7431" width="17.5703125" style="186" bestFit="1" customWidth="1"/>
    <col min="7432" max="7432" width="14.7109375" style="186" bestFit="1" customWidth="1"/>
    <col min="7433" max="7433" width="21.140625" style="186" bestFit="1" customWidth="1"/>
    <col min="7434" max="7434" width="35.42578125" style="186" customWidth="1"/>
    <col min="7435" max="7435" width="17.7109375" style="186" bestFit="1" customWidth="1"/>
    <col min="7436" max="7679" width="8.85546875" style="186"/>
    <col min="7680" max="7680" width="4.5703125" style="186" bestFit="1" customWidth="1"/>
    <col min="7681" max="7681" width="11.28515625" style="186" bestFit="1" customWidth="1"/>
    <col min="7682" max="7682" width="20.140625" style="186" bestFit="1" customWidth="1"/>
    <col min="7683" max="7683" width="12.7109375" style="186" bestFit="1" customWidth="1"/>
    <col min="7684" max="7684" width="14.7109375" style="186" bestFit="1" customWidth="1"/>
    <col min="7685" max="7685" width="16" style="186" bestFit="1" customWidth="1"/>
    <col min="7686" max="7686" width="18.7109375" style="186" bestFit="1" customWidth="1"/>
    <col min="7687" max="7687" width="17.5703125" style="186" bestFit="1" customWidth="1"/>
    <col min="7688" max="7688" width="14.7109375" style="186" bestFit="1" customWidth="1"/>
    <col min="7689" max="7689" width="21.140625" style="186" bestFit="1" customWidth="1"/>
    <col min="7690" max="7690" width="35.42578125" style="186" customWidth="1"/>
    <col min="7691" max="7691" width="17.7109375" style="186" bestFit="1" customWidth="1"/>
    <col min="7692" max="7935" width="8.85546875" style="186"/>
    <col min="7936" max="7936" width="4.5703125" style="186" bestFit="1" customWidth="1"/>
    <col min="7937" max="7937" width="11.28515625" style="186" bestFit="1" customWidth="1"/>
    <col min="7938" max="7938" width="20.140625" style="186" bestFit="1" customWidth="1"/>
    <col min="7939" max="7939" width="12.7109375" style="186" bestFit="1" customWidth="1"/>
    <col min="7940" max="7940" width="14.7109375" style="186" bestFit="1" customWidth="1"/>
    <col min="7941" max="7941" width="16" style="186" bestFit="1" customWidth="1"/>
    <col min="7942" max="7942" width="18.7109375" style="186" bestFit="1" customWidth="1"/>
    <col min="7943" max="7943" width="17.5703125" style="186" bestFit="1" customWidth="1"/>
    <col min="7944" max="7944" width="14.7109375" style="186" bestFit="1" customWidth="1"/>
    <col min="7945" max="7945" width="21.140625" style="186" bestFit="1" customWidth="1"/>
    <col min="7946" max="7946" width="35.42578125" style="186" customWidth="1"/>
    <col min="7947" max="7947" width="17.7109375" style="186" bestFit="1" customWidth="1"/>
    <col min="7948" max="8191" width="8.85546875" style="186"/>
    <col min="8192" max="8192" width="4.5703125" style="186" bestFit="1" customWidth="1"/>
    <col min="8193" max="8193" width="11.28515625" style="186" bestFit="1" customWidth="1"/>
    <col min="8194" max="8194" width="20.140625" style="186" bestFit="1" customWidth="1"/>
    <col min="8195" max="8195" width="12.7109375" style="186" bestFit="1" customWidth="1"/>
    <col min="8196" max="8196" width="14.7109375" style="186" bestFit="1" customWidth="1"/>
    <col min="8197" max="8197" width="16" style="186" bestFit="1" customWidth="1"/>
    <col min="8198" max="8198" width="18.7109375" style="186" bestFit="1" customWidth="1"/>
    <col min="8199" max="8199" width="17.5703125" style="186" bestFit="1" customWidth="1"/>
    <col min="8200" max="8200" width="14.7109375" style="186" bestFit="1" customWidth="1"/>
    <col min="8201" max="8201" width="21.140625" style="186" bestFit="1" customWidth="1"/>
    <col min="8202" max="8202" width="35.42578125" style="186" customWidth="1"/>
    <col min="8203" max="8203" width="17.7109375" style="186" bestFit="1" customWidth="1"/>
    <col min="8204" max="8447" width="8.85546875" style="186"/>
    <col min="8448" max="8448" width="4.5703125" style="186" bestFit="1" customWidth="1"/>
    <col min="8449" max="8449" width="11.28515625" style="186" bestFit="1" customWidth="1"/>
    <col min="8450" max="8450" width="20.140625" style="186" bestFit="1" customWidth="1"/>
    <col min="8451" max="8451" width="12.7109375" style="186" bestFit="1" customWidth="1"/>
    <col min="8452" max="8452" width="14.7109375" style="186" bestFit="1" customWidth="1"/>
    <col min="8453" max="8453" width="16" style="186" bestFit="1" customWidth="1"/>
    <col min="8454" max="8454" width="18.7109375" style="186" bestFit="1" customWidth="1"/>
    <col min="8455" max="8455" width="17.5703125" style="186" bestFit="1" customWidth="1"/>
    <col min="8456" max="8456" width="14.7109375" style="186" bestFit="1" customWidth="1"/>
    <col min="8457" max="8457" width="21.140625" style="186" bestFit="1" customWidth="1"/>
    <col min="8458" max="8458" width="35.42578125" style="186" customWidth="1"/>
    <col min="8459" max="8459" width="17.7109375" style="186" bestFit="1" customWidth="1"/>
    <col min="8460" max="8703" width="8.85546875" style="186"/>
    <col min="8704" max="8704" width="4.5703125" style="186" bestFit="1" customWidth="1"/>
    <col min="8705" max="8705" width="11.28515625" style="186" bestFit="1" customWidth="1"/>
    <col min="8706" max="8706" width="20.140625" style="186" bestFit="1" customWidth="1"/>
    <col min="8707" max="8707" width="12.7109375" style="186" bestFit="1" customWidth="1"/>
    <col min="8708" max="8708" width="14.7109375" style="186" bestFit="1" customWidth="1"/>
    <col min="8709" max="8709" width="16" style="186" bestFit="1" customWidth="1"/>
    <col min="8710" max="8710" width="18.7109375" style="186" bestFit="1" customWidth="1"/>
    <col min="8711" max="8711" width="17.5703125" style="186" bestFit="1" customWidth="1"/>
    <col min="8712" max="8712" width="14.7109375" style="186" bestFit="1" customWidth="1"/>
    <col min="8713" max="8713" width="21.140625" style="186" bestFit="1" customWidth="1"/>
    <col min="8714" max="8714" width="35.42578125" style="186" customWidth="1"/>
    <col min="8715" max="8715" width="17.7109375" style="186" bestFit="1" customWidth="1"/>
    <col min="8716" max="8959" width="8.85546875" style="186"/>
    <col min="8960" max="8960" width="4.5703125" style="186" bestFit="1" customWidth="1"/>
    <col min="8961" max="8961" width="11.28515625" style="186" bestFit="1" customWidth="1"/>
    <col min="8962" max="8962" width="20.140625" style="186" bestFit="1" customWidth="1"/>
    <col min="8963" max="8963" width="12.7109375" style="186" bestFit="1" customWidth="1"/>
    <col min="8964" max="8964" width="14.7109375" style="186" bestFit="1" customWidth="1"/>
    <col min="8965" max="8965" width="16" style="186" bestFit="1" customWidth="1"/>
    <col min="8966" max="8966" width="18.7109375" style="186" bestFit="1" customWidth="1"/>
    <col min="8967" max="8967" width="17.5703125" style="186" bestFit="1" customWidth="1"/>
    <col min="8968" max="8968" width="14.7109375" style="186" bestFit="1" customWidth="1"/>
    <col min="8969" max="8969" width="21.140625" style="186" bestFit="1" customWidth="1"/>
    <col min="8970" max="8970" width="35.42578125" style="186" customWidth="1"/>
    <col min="8971" max="8971" width="17.7109375" style="186" bestFit="1" customWidth="1"/>
    <col min="8972" max="9215" width="8.85546875" style="186"/>
    <col min="9216" max="9216" width="4.5703125" style="186" bestFit="1" customWidth="1"/>
    <col min="9217" max="9217" width="11.28515625" style="186" bestFit="1" customWidth="1"/>
    <col min="9218" max="9218" width="20.140625" style="186" bestFit="1" customWidth="1"/>
    <col min="9219" max="9219" width="12.7109375" style="186" bestFit="1" customWidth="1"/>
    <col min="9220" max="9220" width="14.7109375" style="186" bestFit="1" customWidth="1"/>
    <col min="9221" max="9221" width="16" style="186" bestFit="1" customWidth="1"/>
    <col min="9222" max="9222" width="18.7109375" style="186" bestFit="1" customWidth="1"/>
    <col min="9223" max="9223" width="17.5703125" style="186" bestFit="1" customWidth="1"/>
    <col min="9224" max="9224" width="14.7109375" style="186" bestFit="1" customWidth="1"/>
    <col min="9225" max="9225" width="21.140625" style="186" bestFit="1" customWidth="1"/>
    <col min="9226" max="9226" width="35.42578125" style="186" customWidth="1"/>
    <col min="9227" max="9227" width="17.7109375" style="186" bestFit="1" customWidth="1"/>
    <col min="9228" max="9471" width="8.85546875" style="186"/>
    <col min="9472" max="9472" width="4.5703125" style="186" bestFit="1" customWidth="1"/>
    <col min="9473" max="9473" width="11.28515625" style="186" bestFit="1" customWidth="1"/>
    <col min="9474" max="9474" width="20.140625" style="186" bestFit="1" customWidth="1"/>
    <col min="9475" max="9475" width="12.7109375" style="186" bestFit="1" customWidth="1"/>
    <col min="9476" max="9476" width="14.7109375" style="186" bestFit="1" customWidth="1"/>
    <col min="9477" max="9477" width="16" style="186" bestFit="1" customWidth="1"/>
    <col min="9478" max="9478" width="18.7109375" style="186" bestFit="1" customWidth="1"/>
    <col min="9479" max="9479" width="17.5703125" style="186" bestFit="1" customWidth="1"/>
    <col min="9480" max="9480" width="14.7109375" style="186" bestFit="1" customWidth="1"/>
    <col min="9481" max="9481" width="21.140625" style="186" bestFit="1" customWidth="1"/>
    <col min="9482" max="9482" width="35.42578125" style="186" customWidth="1"/>
    <col min="9483" max="9483" width="17.7109375" style="186" bestFit="1" customWidth="1"/>
    <col min="9484" max="9727" width="8.85546875" style="186"/>
    <col min="9728" max="9728" width="4.5703125" style="186" bestFit="1" customWidth="1"/>
    <col min="9729" max="9729" width="11.28515625" style="186" bestFit="1" customWidth="1"/>
    <col min="9730" max="9730" width="20.140625" style="186" bestFit="1" customWidth="1"/>
    <col min="9731" max="9731" width="12.7109375" style="186" bestFit="1" customWidth="1"/>
    <col min="9732" max="9732" width="14.7109375" style="186" bestFit="1" customWidth="1"/>
    <col min="9733" max="9733" width="16" style="186" bestFit="1" customWidth="1"/>
    <col min="9734" max="9734" width="18.7109375" style="186" bestFit="1" customWidth="1"/>
    <col min="9735" max="9735" width="17.5703125" style="186" bestFit="1" customWidth="1"/>
    <col min="9736" max="9736" width="14.7109375" style="186" bestFit="1" customWidth="1"/>
    <col min="9737" max="9737" width="21.140625" style="186" bestFit="1" customWidth="1"/>
    <col min="9738" max="9738" width="35.42578125" style="186" customWidth="1"/>
    <col min="9739" max="9739" width="17.7109375" style="186" bestFit="1" customWidth="1"/>
    <col min="9740" max="9983" width="8.85546875" style="186"/>
    <col min="9984" max="9984" width="4.5703125" style="186" bestFit="1" customWidth="1"/>
    <col min="9985" max="9985" width="11.28515625" style="186" bestFit="1" customWidth="1"/>
    <col min="9986" max="9986" width="20.140625" style="186" bestFit="1" customWidth="1"/>
    <col min="9987" max="9987" width="12.7109375" style="186" bestFit="1" customWidth="1"/>
    <col min="9988" max="9988" width="14.7109375" style="186" bestFit="1" customWidth="1"/>
    <col min="9989" max="9989" width="16" style="186" bestFit="1" customWidth="1"/>
    <col min="9990" max="9990" width="18.7109375" style="186" bestFit="1" customWidth="1"/>
    <col min="9991" max="9991" width="17.5703125" style="186" bestFit="1" customWidth="1"/>
    <col min="9992" max="9992" width="14.7109375" style="186" bestFit="1" customWidth="1"/>
    <col min="9993" max="9993" width="21.140625" style="186" bestFit="1" customWidth="1"/>
    <col min="9994" max="9994" width="35.42578125" style="186" customWidth="1"/>
    <col min="9995" max="9995" width="17.7109375" style="186" bestFit="1" customWidth="1"/>
    <col min="9996" max="10239" width="8.85546875" style="186"/>
    <col min="10240" max="10240" width="4.5703125" style="186" bestFit="1" customWidth="1"/>
    <col min="10241" max="10241" width="11.28515625" style="186" bestFit="1" customWidth="1"/>
    <col min="10242" max="10242" width="20.140625" style="186" bestFit="1" customWidth="1"/>
    <col min="10243" max="10243" width="12.7109375" style="186" bestFit="1" customWidth="1"/>
    <col min="10244" max="10244" width="14.7109375" style="186" bestFit="1" customWidth="1"/>
    <col min="10245" max="10245" width="16" style="186" bestFit="1" customWidth="1"/>
    <col min="10246" max="10246" width="18.7109375" style="186" bestFit="1" customWidth="1"/>
    <col min="10247" max="10247" width="17.5703125" style="186" bestFit="1" customWidth="1"/>
    <col min="10248" max="10248" width="14.7109375" style="186" bestFit="1" customWidth="1"/>
    <col min="10249" max="10249" width="21.140625" style="186" bestFit="1" customWidth="1"/>
    <col min="10250" max="10250" width="35.42578125" style="186" customWidth="1"/>
    <col min="10251" max="10251" width="17.7109375" style="186" bestFit="1" customWidth="1"/>
    <col min="10252" max="10495" width="8.85546875" style="186"/>
    <col min="10496" max="10496" width="4.5703125" style="186" bestFit="1" customWidth="1"/>
    <col min="10497" max="10497" width="11.28515625" style="186" bestFit="1" customWidth="1"/>
    <col min="10498" max="10498" width="20.140625" style="186" bestFit="1" customWidth="1"/>
    <col min="10499" max="10499" width="12.7109375" style="186" bestFit="1" customWidth="1"/>
    <col min="10500" max="10500" width="14.7109375" style="186" bestFit="1" customWidth="1"/>
    <col min="10501" max="10501" width="16" style="186" bestFit="1" customWidth="1"/>
    <col min="10502" max="10502" width="18.7109375" style="186" bestFit="1" customWidth="1"/>
    <col min="10503" max="10503" width="17.5703125" style="186" bestFit="1" customWidth="1"/>
    <col min="10504" max="10504" width="14.7109375" style="186" bestFit="1" customWidth="1"/>
    <col min="10505" max="10505" width="21.140625" style="186" bestFit="1" customWidth="1"/>
    <col min="10506" max="10506" width="35.42578125" style="186" customWidth="1"/>
    <col min="10507" max="10507" width="17.7109375" style="186" bestFit="1" customWidth="1"/>
    <col min="10508" max="10751" width="8.85546875" style="186"/>
    <col min="10752" max="10752" width="4.5703125" style="186" bestFit="1" customWidth="1"/>
    <col min="10753" max="10753" width="11.28515625" style="186" bestFit="1" customWidth="1"/>
    <col min="10754" max="10754" width="20.140625" style="186" bestFit="1" customWidth="1"/>
    <col min="10755" max="10755" width="12.7109375" style="186" bestFit="1" customWidth="1"/>
    <col min="10756" max="10756" width="14.7109375" style="186" bestFit="1" customWidth="1"/>
    <col min="10757" max="10757" width="16" style="186" bestFit="1" customWidth="1"/>
    <col min="10758" max="10758" width="18.7109375" style="186" bestFit="1" customWidth="1"/>
    <col min="10759" max="10759" width="17.5703125" style="186" bestFit="1" customWidth="1"/>
    <col min="10760" max="10760" width="14.7109375" style="186" bestFit="1" customWidth="1"/>
    <col min="10761" max="10761" width="21.140625" style="186" bestFit="1" customWidth="1"/>
    <col min="10762" max="10762" width="35.42578125" style="186" customWidth="1"/>
    <col min="10763" max="10763" width="17.7109375" style="186" bestFit="1" customWidth="1"/>
    <col min="10764" max="11007" width="8.85546875" style="186"/>
    <col min="11008" max="11008" width="4.5703125" style="186" bestFit="1" customWidth="1"/>
    <col min="11009" max="11009" width="11.28515625" style="186" bestFit="1" customWidth="1"/>
    <col min="11010" max="11010" width="20.140625" style="186" bestFit="1" customWidth="1"/>
    <col min="11011" max="11011" width="12.7109375" style="186" bestFit="1" customWidth="1"/>
    <col min="11012" max="11012" width="14.7109375" style="186" bestFit="1" customWidth="1"/>
    <col min="11013" max="11013" width="16" style="186" bestFit="1" customWidth="1"/>
    <col min="11014" max="11014" width="18.7109375" style="186" bestFit="1" customWidth="1"/>
    <col min="11015" max="11015" width="17.5703125" style="186" bestFit="1" customWidth="1"/>
    <col min="11016" max="11016" width="14.7109375" style="186" bestFit="1" customWidth="1"/>
    <col min="11017" max="11017" width="21.140625" style="186" bestFit="1" customWidth="1"/>
    <col min="11018" max="11018" width="35.42578125" style="186" customWidth="1"/>
    <col min="11019" max="11019" width="17.7109375" style="186" bestFit="1" customWidth="1"/>
    <col min="11020" max="11263" width="8.85546875" style="186"/>
    <col min="11264" max="11264" width="4.5703125" style="186" bestFit="1" customWidth="1"/>
    <col min="11265" max="11265" width="11.28515625" style="186" bestFit="1" customWidth="1"/>
    <col min="11266" max="11266" width="20.140625" style="186" bestFit="1" customWidth="1"/>
    <col min="11267" max="11267" width="12.7109375" style="186" bestFit="1" customWidth="1"/>
    <col min="11268" max="11268" width="14.7109375" style="186" bestFit="1" customWidth="1"/>
    <col min="11269" max="11269" width="16" style="186" bestFit="1" customWidth="1"/>
    <col min="11270" max="11270" width="18.7109375" style="186" bestFit="1" customWidth="1"/>
    <col min="11271" max="11271" width="17.5703125" style="186" bestFit="1" customWidth="1"/>
    <col min="11272" max="11272" width="14.7109375" style="186" bestFit="1" customWidth="1"/>
    <col min="11273" max="11273" width="21.140625" style="186" bestFit="1" customWidth="1"/>
    <col min="11274" max="11274" width="35.42578125" style="186" customWidth="1"/>
    <col min="11275" max="11275" width="17.7109375" style="186" bestFit="1" customWidth="1"/>
    <col min="11276" max="11519" width="8.85546875" style="186"/>
    <col min="11520" max="11520" width="4.5703125" style="186" bestFit="1" customWidth="1"/>
    <col min="11521" max="11521" width="11.28515625" style="186" bestFit="1" customWidth="1"/>
    <col min="11522" max="11522" width="20.140625" style="186" bestFit="1" customWidth="1"/>
    <col min="11523" max="11523" width="12.7109375" style="186" bestFit="1" customWidth="1"/>
    <col min="11524" max="11524" width="14.7109375" style="186" bestFit="1" customWidth="1"/>
    <col min="11525" max="11525" width="16" style="186" bestFit="1" customWidth="1"/>
    <col min="11526" max="11526" width="18.7109375" style="186" bestFit="1" customWidth="1"/>
    <col min="11527" max="11527" width="17.5703125" style="186" bestFit="1" customWidth="1"/>
    <col min="11528" max="11528" width="14.7109375" style="186" bestFit="1" customWidth="1"/>
    <col min="11529" max="11529" width="21.140625" style="186" bestFit="1" customWidth="1"/>
    <col min="11530" max="11530" width="35.42578125" style="186" customWidth="1"/>
    <col min="11531" max="11531" width="17.7109375" style="186" bestFit="1" customWidth="1"/>
    <col min="11532" max="11775" width="8.85546875" style="186"/>
    <col min="11776" max="11776" width="4.5703125" style="186" bestFit="1" customWidth="1"/>
    <col min="11777" max="11777" width="11.28515625" style="186" bestFit="1" customWidth="1"/>
    <col min="11778" max="11778" width="20.140625" style="186" bestFit="1" customWidth="1"/>
    <col min="11779" max="11779" width="12.7109375" style="186" bestFit="1" customWidth="1"/>
    <col min="11780" max="11780" width="14.7109375" style="186" bestFit="1" customWidth="1"/>
    <col min="11781" max="11781" width="16" style="186" bestFit="1" customWidth="1"/>
    <col min="11782" max="11782" width="18.7109375" style="186" bestFit="1" customWidth="1"/>
    <col min="11783" max="11783" width="17.5703125" style="186" bestFit="1" customWidth="1"/>
    <col min="11784" max="11784" width="14.7109375" style="186" bestFit="1" customWidth="1"/>
    <col min="11785" max="11785" width="21.140625" style="186" bestFit="1" customWidth="1"/>
    <col min="11786" max="11786" width="35.42578125" style="186" customWidth="1"/>
    <col min="11787" max="11787" width="17.7109375" style="186" bestFit="1" customWidth="1"/>
    <col min="11788" max="12031" width="8.85546875" style="186"/>
    <col min="12032" max="12032" width="4.5703125" style="186" bestFit="1" customWidth="1"/>
    <col min="12033" max="12033" width="11.28515625" style="186" bestFit="1" customWidth="1"/>
    <col min="12034" max="12034" width="20.140625" style="186" bestFit="1" customWidth="1"/>
    <col min="12035" max="12035" width="12.7109375" style="186" bestFit="1" customWidth="1"/>
    <col min="12036" max="12036" width="14.7109375" style="186" bestFit="1" customWidth="1"/>
    <col min="12037" max="12037" width="16" style="186" bestFit="1" customWidth="1"/>
    <col min="12038" max="12038" width="18.7109375" style="186" bestFit="1" customWidth="1"/>
    <col min="12039" max="12039" width="17.5703125" style="186" bestFit="1" customWidth="1"/>
    <col min="12040" max="12040" width="14.7109375" style="186" bestFit="1" customWidth="1"/>
    <col min="12041" max="12041" width="21.140625" style="186" bestFit="1" customWidth="1"/>
    <col min="12042" max="12042" width="35.42578125" style="186" customWidth="1"/>
    <col min="12043" max="12043" width="17.7109375" style="186" bestFit="1" customWidth="1"/>
    <col min="12044" max="12287" width="8.85546875" style="186"/>
    <col min="12288" max="12288" width="4.5703125" style="186" bestFit="1" customWidth="1"/>
    <col min="12289" max="12289" width="11.28515625" style="186" bestFit="1" customWidth="1"/>
    <col min="12290" max="12290" width="20.140625" style="186" bestFit="1" customWidth="1"/>
    <col min="12291" max="12291" width="12.7109375" style="186" bestFit="1" customWidth="1"/>
    <col min="12292" max="12292" width="14.7109375" style="186" bestFit="1" customWidth="1"/>
    <col min="12293" max="12293" width="16" style="186" bestFit="1" customWidth="1"/>
    <col min="12294" max="12294" width="18.7109375" style="186" bestFit="1" customWidth="1"/>
    <col min="12295" max="12295" width="17.5703125" style="186" bestFit="1" customWidth="1"/>
    <col min="12296" max="12296" width="14.7109375" style="186" bestFit="1" customWidth="1"/>
    <col min="12297" max="12297" width="21.140625" style="186" bestFit="1" customWidth="1"/>
    <col min="12298" max="12298" width="35.42578125" style="186" customWidth="1"/>
    <col min="12299" max="12299" width="17.7109375" style="186" bestFit="1" customWidth="1"/>
    <col min="12300" max="12543" width="8.85546875" style="186"/>
    <col min="12544" max="12544" width="4.5703125" style="186" bestFit="1" customWidth="1"/>
    <col min="12545" max="12545" width="11.28515625" style="186" bestFit="1" customWidth="1"/>
    <col min="12546" max="12546" width="20.140625" style="186" bestFit="1" customWidth="1"/>
    <col min="12547" max="12547" width="12.7109375" style="186" bestFit="1" customWidth="1"/>
    <col min="12548" max="12548" width="14.7109375" style="186" bestFit="1" customWidth="1"/>
    <col min="12549" max="12549" width="16" style="186" bestFit="1" customWidth="1"/>
    <col min="12550" max="12550" width="18.7109375" style="186" bestFit="1" customWidth="1"/>
    <col min="12551" max="12551" width="17.5703125" style="186" bestFit="1" customWidth="1"/>
    <col min="12552" max="12552" width="14.7109375" style="186" bestFit="1" customWidth="1"/>
    <col min="12553" max="12553" width="21.140625" style="186" bestFit="1" customWidth="1"/>
    <col min="12554" max="12554" width="35.42578125" style="186" customWidth="1"/>
    <col min="12555" max="12555" width="17.7109375" style="186" bestFit="1" customWidth="1"/>
    <col min="12556" max="12799" width="8.85546875" style="186"/>
    <col min="12800" max="12800" width="4.5703125" style="186" bestFit="1" customWidth="1"/>
    <col min="12801" max="12801" width="11.28515625" style="186" bestFit="1" customWidth="1"/>
    <col min="12802" max="12802" width="20.140625" style="186" bestFit="1" customWidth="1"/>
    <col min="12803" max="12803" width="12.7109375" style="186" bestFit="1" customWidth="1"/>
    <col min="12804" max="12804" width="14.7109375" style="186" bestFit="1" customWidth="1"/>
    <col min="12805" max="12805" width="16" style="186" bestFit="1" customWidth="1"/>
    <col min="12806" max="12806" width="18.7109375" style="186" bestFit="1" customWidth="1"/>
    <col min="12807" max="12807" width="17.5703125" style="186" bestFit="1" customWidth="1"/>
    <col min="12808" max="12808" width="14.7109375" style="186" bestFit="1" customWidth="1"/>
    <col min="12809" max="12809" width="21.140625" style="186" bestFit="1" customWidth="1"/>
    <col min="12810" max="12810" width="35.42578125" style="186" customWidth="1"/>
    <col min="12811" max="12811" width="17.7109375" style="186" bestFit="1" customWidth="1"/>
    <col min="12812" max="13055" width="8.85546875" style="186"/>
    <col min="13056" max="13056" width="4.5703125" style="186" bestFit="1" customWidth="1"/>
    <col min="13057" max="13057" width="11.28515625" style="186" bestFit="1" customWidth="1"/>
    <col min="13058" max="13058" width="20.140625" style="186" bestFit="1" customWidth="1"/>
    <col min="13059" max="13059" width="12.7109375" style="186" bestFit="1" customWidth="1"/>
    <col min="13060" max="13060" width="14.7109375" style="186" bestFit="1" customWidth="1"/>
    <col min="13061" max="13061" width="16" style="186" bestFit="1" customWidth="1"/>
    <col min="13062" max="13062" width="18.7109375" style="186" bestFit="1" customWidth="1"/>
    <col min="13063" max="13063" width="17.5703125" style="186" bestFit="1" customWidth="1"/>
    <col min="13064" max="13064" width="14.7109375" style="186" bestFit="1" customWidth="1"/>
    <col min="13065" max="13065" width="21.140625" style="186" bestFit="1" customWidth="1"/>
    <col min="13066" max="13066" width="35.42578125" style="186" customWidth="1"/>
    <col min="13067" max="13067" width="17.7109375" style="186" bestFit="1" customWidth="1"/>
    <col min="13068" max="13311" width="8.85546875" style="186"/>
    <col min="13312" max="13312" width="4.5703125" style="186" bestFit="1" customWidth="1"/>
    <col min="13313" max="13313" width="11.28515625" style="186" bestFit="1" customWidth="1"/>
    <col min="13314" max="13314" width="20.140625" style="186" bestFit="1" customWidth="1"/>
    <col min="13315" max="13315" width="12.7109375" style="186" bestFit="1" customWidth="1"/>
    <col min="13316" max="13316" width="14.7109375" style="186" bestFit="1" customWidth="1"/>
    <col min="13317" max="13317" width="16" style="186" bestFit="1" customWidth="1"/>
    <col min="13318" max="13318" width="18.7109375" style="186" bestFit="1" customWidth="1"/>
    <col min="13319" max="13319" width="17.5703125" style="186" bestFit="1" customWidth="1"/>
    <col min="13320" max="13320" width="14.7109375" style="186" bestFit="1" customWidth="1"/>
    <col min="13321" max="13321" width="21.140625" style="186" bestFit="1" customWidth="1"/>
    <col min="13322" max="13322" width="35.42578125" style="186" customWidth="1"/>
    <col min="13323" max="13323" width="17.7109375" style="186" bestFit="1" customWidth="1"/>
    <col min="13324" max="13567" width="8.85546875" style="186"/>
    <col min="13568" max="13568" width="4.5703125" style="186" bestFit="1" customWidth="1"/>
    <col min="13569" max="13569" width="11.28515625" style="186" bestFit="1" customWidth="1"/>
    <col min="13570" max="13570" width="20.140625" style="186" bestFit="1" customWidth="1"/>
    <col min="13571" max="13571" width="12.7109375" style="186" bestFit="1" customWidth="1"/>
    <col min="13572" max="13572" width="14.7109375" style="186" bestFit="1" customWidth="1"/>
    <col min="13573" max="13573" width="16" style="186" bestFit="1" customWidth="1"/>
    <col min="13574" max="13574" width="18.7109375" style="186" bestFit="1" customWidth="1"/>
    <col min="13575" max="13575" width="17.5703125" style="186" bestFit="1" customWidth="1"/>
    <col min="13576" max="13576" width="14.7109375" style="186" bestFit="1" customWidth="1"/>
    <col min="13577" max="13577" width="21.140625" style="186" bestFit="1" customWidth="1"/>
    <col min="13578" max="13578" width="35.42578125" style="186" customWidth="1"/>
    <col min="13579" max="13579" width="17.7109375" style="186" bestFit="1" customWidth="1"/>
    <col min="13580" max="13823" width="8.85546875" style="186"/>
    <col min="13824" max="13824" width="4.5703125" style="186" bestFit="1" customWidth="1"/>
    <col min="13825" max="13825" width="11.28515625" style="186" bestFit="1" customWidth="1"/>
    <col min="13826" max="13826" width="20.140625" style="186" bestFit="1" customWidth="1"/>
    <col min="13827" max="13827" width="12.7109375" style="186" bestFit="1" customWidth="1"/>
    <col min="13828" max="13828" width="14.7109375" style="186" bestFit="1" customWidth="1"/>
    <col min="13829" max="13829" width="16" style="186" bestFit="1" customWidth="1"/>
    <col min="13830" max="13830" width="18.7109375" style="186" bestFit="1" customWidth="1"/>
    <col min="13831" max="13831" width="17.5703125" style="186" bestFit="1" customWidth="1"/>
    <col min="13832" max="13832" width="14.7109375" style="186" bestFit="1" customWidth="1"/>
    <col min="13833" max="13833" width="21.140625" style="186" bestFit="1" customWidth="1"/>
    <col min="13834" max="13834" width="35.42578125" style="186" customWidth="1"/>
    <col min="13835" max="13835" width="17.7109375" style="186" bestFit="1" customWidth="1"/>
    <col min="13836" max="14079" width="8.85546875" style="186"/>
    <col min="14080" max="14080" width="4.5703125" style="186" bestFit="1" customWidth="1"/>
    <col min="14081" max="14081" width="11.28515625" style="186" bestFit="1" customWidth="1"/>
    <col min="14082" max="14082" width="20.140625" style="186" bestFit="1" customWidth="1"/>
    <col min="14083" max="14083" width="12.7109375" style="186" bestFit="1" customWidth="1"/>
    <col min="14084" max="14084" width="14.7109375" style="186" bestFit="1" customWidth="1"/>
    <col min="14085" max="14085" width="16" style="186" bestFit="1" customWidth="1"/>
    <col min="14086" max="14086" width="18.7109375" style="186" bestFit="1" customWidth="1"/>
    <col min="14087" max="14087" width="17.5703125" style="186" bestFit="1" customWidth="1"/>
    <col min="14088" max="14088" width="14.7109375" style="186" bestFit="1" customWidth="1"/>
    <col min="14089" max="14089" width="21.140625" style="186" bestFit="1" customWidth="1"/>
    <col min="14090" max="14090" width="35.42578125" style="186" customWidth="1"/>
    <col min="14091" max="14091" width="17.7109375" style="186" bestFit="1" customWidth="1"/>
    <col min="14092" max="14335" width="8.85546875" style="186"/>
    <col min="14336" max="14336" width="4.5703125" style="186" bestFit="1" customWidth="1"/>
    <col min="14337" max="14337" width="11.28515625" style="186" bestFit="1" customWidth="1"/>
    <col min="14338" max="14338" width="20.140625" style="186" bestFit="1" customWidth="1"/>
    <col min="14339" max="14339" width="12.7109375" style="186" bestFit="1" customWidth="1"/>
    <col min="14340" max="14340" width="14.7109375" style="186" bestFit="1" customWidth="1"/>
    <col min="14341" max="14341" width="16" style="186" bestFit="1" customWidth="1"/>
    <col min="14342" max="14342" width="18.7109375" style="186" bestFit="1" customWidth="1"/>
    <col min="14343" max="14343" width="17.5703125" style="186" bestFit="1" customWidth="1"/>
    <col min="14344" max="14344" width="14.7109375" style="186" bestFit="1" customWidth="1"/>
    <col min="14345" max="14345" width="21.140625" style="186" bestFit="1" customWidth="1"/>
    <col min="14346" max="14346" width="35.42578125" style="186" customWidth="1"/>
    <col min="14347" max="14347" width="17.7109375" style="186" bestFit="1" customWidth="1"/>
    <col min="14348" max="14591" width="8.85546875" style="186"/>
    <col min="14592" max="14592" width="4.5703125" style="186" bestFit="1" customWidth="1"/>
    <col min="14593" max="14593" width="11.28515625" style="186" bestFit="1" customWidth="1"/>
    <col min="14594" max="14594" width="20.140625" style="186" bestFit="1" customWidth="1"/>
    <col min="14595" max="14595" width="12.7109375" style="186" bestFit="1" customWidth="1"/>
    <col min="14596" max="14596" width="14.7109375" style="186" bestFit="1" customWidth="1"/>
    <col min="14597" max="14597" width="16" style="186" bestFit="1" customWidth="1"/>
    <col min="14598" max="14598" width="18.7109375" style="186" bestFit="1" customWidth="1"/>
    <col min="14599" max="14599" width="17.5703125" style="186" bestFit="1" customWidth="1"/>
    <col min="14600" max="14600" width="14.7109375" style="186" bestFit="1" customWidth="1"/>
    <col min="14601" max="14601" width="21.140625" style="186" bestFit="1" customWidth="1"/>
    <col min="14602" max="14602" width="35.42578125" style="186" customWidth="1"/>
    <col min="14603" max="14603" width="17.7109375" style="186" bestFit="1" customWidth="1"/>
    <col min="14604" max="14847" width="8.85546875" style="186"/>
    <col min="14848" max="14848" width="4.5703125" style="186" bestFit="1" customWidth="1"/>
    <col min="14849" max="14849" width="11.28515625" style="186" bestFit="1" customWidth="1"/>
    <col min="14850" max="14850" width="20.140625" style="186" bestFit="1" customWidth="1"/>
    <col min="14851" max="14851" width="12.7109375" style="186" bestFit="1" customWidth="1"/>
    <col min="14852" max="14852" width="14.7109375" style="186" bestFit="1" customWidth="1"/>
    <col min="14853" max="14853" width="16" style="186" bestFit="1" customWidth="1"/>
    <col min="14854" max="14854" width="18.7109375" style="186" bestFit="1" customWidth="1"/>
    <col min="14855" max="14855" width="17.5703125" style="186" bestFit="1" customWidth="1"/>
    <col min="14856" max="14856" width="14.7109375" style="186" bestFit="1" customWidth="1"/>
    <col min="14857" max="14857" width="21.140625" style="186" bestFit="1" customWidth="1"/>
    <col min="14858" max="14858" width="35.42578125" style="186" customWidth="1"/>
    <col min="14859" max="14859" width="17.7109375" style="186" bestFit="1" customWidth="1"/>
    <col min="14860" max="15103" width="8.85546875" style="186"/>
    <col min="15104" max="15104" width="4.5703125" style="186" bestFit="1" customWidth="1"/>
    <col min="15105" max="15105" width="11.28515625" style="186" bestFit="1" customWidth="1"/>
    <col min="15106" max="15106" width="20.140625" style="186" bestFit="1" customWidth="1"/>
    <col min="15107" max="15107" width="12.7109375" style="186" bestFit="1" customWidth="1"/>
    <col min="15108" max="15108" width="14.7109375" style="186" bestFit="1" customWidth="1"/>
    <col min="15109" max="15109" width="16" style="186" bestFit="1" customWidth="1"/>
    <col min="15110" max="15110" width="18.7109375" style="186" bestFit="1" customWidth="1"/>
    <col min="15111" max="15111" width="17.5703125" style="186" bestFit="1" customWidth="1"/>
    <col min="15112" max="15112" width="14.7109375" style="186" bestFit="1" customWidth="1"/>
    <col min="15113" max="15113" width="21.140625" style="186" bestFit="1" customWidth="1"/>
    <col min="15114" max="15114" width="35.42578125" style="186" customWidth="1"/>
    <col min="15115" max="15115" width="17.7109375" style="186" bestFit="1" customWidth="1"/>
    <col min="15116" max="15359" width="8.85546875" style="186"/>
    <col min="15360" max="15360" width="4.5703125" style="186" bestFit="1" customWidth="1"/>
    <col min="15361" max="15361" width="11.28515625" style="186" bestFit="1" customWidth="1"/>
    <col min="15362" max="15362" width="20.140625" style="186" bestFit="1" customWidth="1"/>
    <col min="15363" max="15363" width="12.7109375" style="186" bestFit="1" customWidth="1"/>
    <col min="15364" max="15364" width="14.7109375" style="186" bestFit="1" customWidth="1"/>
    <col min="15365" max="15365" width="16" style="186" bestFit="1" customWidth="1"/>
    <col min="15366" max="15366" width="18.7109375" style="186" bestFit="1" customWidth="1"/>
    <col min="15367" max="15367" width="17.5703125" style="186" bestFit="1" customWidth="1"/>
    <col min="15368" max="15368" width="14.7109375" style="186" bestFit="1" customWidth="1"/>
    <col min="15369" max="15369" width="21.140625" style="186" bestFit="1" customWidth="1"/>
    <col min="15370" max="15370" width="35.42578125" style="186" customWidth="1"/>
    <col min="15371" max="15371" width="17.7109375" style="186" bestFit="1" customWidth="1"/>
    <col min="15372" max="15615" width="8.85546875" style="186"/>
    <col min="15616" max="15616" width="4.5703125" style="186" bestFit="1" customWidth="1"/>
    <col min="15617" max="15617" width="11.28515625" style="186" bestFit="1" customWidth="1"/>
    <col min="15618" max="15618" width="20.140625" style="186" bestFit="1" customWidth="1"/>
    <col min="15619" max="15619" width="12.7109375" style="186" bestFit="1" customWidth="1"/>
    <col min="15620" max="15620" width="14.7109375" style="186" bestFit="1" customWidth="1"/>
    <col min="15621" max="15621" width="16" style="186" bestFit="1" customWidth="1"/>
    <col min="15622" max="15622" width="18.7109375" style="186" bestFit="1" customWidth="1"/>
    <col min="15623" max="15623" width="17.5703125" style="186" bestFit="1" customWidth="1"/>
    <col min="15624" max="15624" width="14.7109375" style="186" bestFit="1" customWidth="1"/>
    <col min="15625" max="15625" width="21.140625" style="186" bestFit="1" customWidth="1"/>
    <col min="15626" max="15626" width="35.42578125" style="186" customWidth="1"/>
    <col min="15627" max="15627" width="17.7109375" style="186" bestFit="1" customWidth="1"/>
    <col min="15628" max="15871" width="8.85546875" style="186"/>
    <col min="15872" max="15872" width="4.5703125" style="186" bestFit="1" customWidth="1"/>
    <col min="15873" max="15873" width="11.28515625" style="186" bestFit="1" customWidth="1"/>
    <col min="15874" max="15874" width="20.140625" style="186" bestFit="1" customWidth="1"/>
    <col min="15875" max="15875" width="12.7109375" style="186" bestFit="1" customWidth="1"/>
    <col min="15876" max="15876" width="14.7109375" style="186" bestFit="1" customWidth="1"/>
    <col min="15877" max="15877" width="16" style="186" bestFit="1" customWidth="1"/>
    <col min="15878" max="15878" width="18.7109375" style="186" bestFit="1" customWidth="1"/>
    <col min="15879" max="15879" width="17.5703125" style="186" bestFit="1" customWidth="1"/>
    <col min="15880" max="15880" width="14.7109375" style="186" bestFit="1" customWidth="1"/>
    <col min="15881" max="15881" width="21.140625" style="186" bestFit="1" customWidth="1"/>
    <col min="15882" max="15882" width="35.42578125" style="186" customWidth="1"/>
    <col min="15883" max="15883" width="17.7109375" style="186" bestFit="1" customWidth="1"/>
    <col min="15884" max="16127" width="8.85546875" style="186"/>
    <col min="16128" max="16128" width="4.5703125" style="186" bestFit="1" customWidth="1"/>
    <col min="16129" max="16129" width="11.28515625" style="186" bestFit="1" customWidth="1"/>
    <col min="16130" max="16130" width="20.140625" style="186" bestFit="1" customWidth="1"/>
    <col min="16131" max="16131" width="12.7109375" style="186" bestFit="1" customWidth="1"/>
    <col min="16132" max="16132" width="14.7109375" style="186" bestFit="1" customWidth="1"/>
    <col min="16133" max="16133" width="16" style="186" bestFit="1" customWidth="1"/>
    <col min="16134" max="16134" width="18.7109375" style="186" bestFit="1" customWidth="1"/>
    <col min="16135" max="16135" width="17.5703125" style="186" bestFit="1" customWidth="1"/>
    <col min="16136" max="16136" width="14.7109375" style="186" bestFit="1" customWidth="1"/>
    <col min="16137" max="16137" width="21.140625" style="186" bestFit="1" customWidth="1"/>
    <col min="16138" max="16138" width="35.42578125" style="186" customWidth="1"/>
    <col min="16139" max="16139" width="17.7109375" style="186" bestFit="1" customWidth="1"/>
    <col min="16140" max="16384" width="9.140625" style="186"/>
  </cols>
  <sheetData>
    <row r="1" spans="1:13" ht="17.100000000000001" customHeight="1">
      <c r="A1" s="194" t="s">
        <v>100</v>
      </c>
      <c r="B1" s="161"/>
    </row>
    <row r="2" spans="1:13" ht="17.100000000000001" customHeight="1">
      <c r="A2" s="195" t="s">
        <v>1175</v>
      </c>
      <c r="B2" s="161"/>
    </row>
    <row r="3" spans="1:13" ht="17.100000000000001" customHeight="1">
      <c r="A3" s="195" t="s">
        <v>1174</v>
      </c>
      <c r="B3" s="161"/>
    </row>
    <row r="4" spans="1:13" ht="30" customHeight="1">
      <c r="A4" s="196" t="s">
        <v>0</v>
      </c>
      <c r="B4" s="196" t="s">
        <v>101</v>
      </c>
      <c r="C4" s="197" t="s">
        <v>102</v>
      </c>
      <c r="D4" s="197" t="s">
        <v>103</v>
      </c>
      <c r="E4" s="197" t="s">
        <v>104</v>
      </c>
      <c r="F4" s="197" t="s">
        <v>105</v>
      </c>
      <c r="G4" s="197" t="s">
        <v>78</v>
      </c>
    </row>
    <row r="5" spans="1:13" ht="17.100000000000001" customHeight="1">
      <c r="A5" s="191">
        <v>1</v>
      </c>
      <c r="B5" s="192" t="s">
        <v>4</v>
      </c>
      <c r="C5" s="189">
        <v>4140</v>
      </c>
      <c r="D5" s="193">
        <v>4370</v>
      </c>
      <c r="E5" s="193"/>
      <c r="F5" s="189">
        <v>8510</v>
      </c>
      <c r="G5" s="192"/>
    </row>
    <row r="6" spans="1:13" ht="17.100000000000001" customHeight="1">
      <c r="A6" s="198">
        <v>2</v>
      </c>
      <c r="B6" s="199" t="s">
        <v>5</v>
      </c>
      <c r="C6" s="189">
        <v>104</v>
      </c>
      <c r="D6" s="200">
        <v>93</v>
      </c>
      <c r="E6" s="200"/>
      <c r="F6" s="189">
        <v>197</v>
      </c>
      <c r="G6" s="199"/>
    </row>
    <row r="7" spans="1:13" ht="17.100000000000001" customHeight="1">
      <c r="A7" s="198">
        <v>3</v>
      </c>
      <c r="B7" s="199" t="s">
        <v>646</v>
      </c>
      <c r="C7" s="189">
        <v>0</v>
      </c>
      <c r="D7" s="201"/>
      <c r="E7" s="201"/>
      <c r="F7" s="189">
        <v>0</v>
      </c>
      <c r="G7" s="199" t="s">
        <v>354</v>
      </c>
    </row>
    <row r="8" spans="1:13" ht="17.100000000000001" customHeight="1">
      <c r="A8" s="198">
        <v>4</v>
      </c>
      <c r="B8" s="199" t="s">
        <v>6</v>
      </c>
      <c r="C8" s="189">
        <v>0</v>
      </c>
      <c r="D8" s="200"/>
      <c r="E8" s="200"/>
      <c r="F8" s="189">
        <v>0</v>
      </c>
      <c r="G8" s="199" t="s">
        <v>108</v>
      </c>
    </row>
    <row r="9" spans="1:13" ht="17.100000000000001" customHeight="1">
      <c r="A9" s="198">
        <v>5</v>
      </c>
      <c r="B9" s="199" t="s">
        <v>7</v>
      </c>
      <c r="C9" s="189">
        <v>0</v>
      </c>
      <c r="D9" s="201"/>
      <c r="E9" s="201"/>
      <c r="F9" s="189">
        <v>0</v>
      </c>
      <c r="G9" s="199" t="s">
        <v>109</v>
      </c>
    </row>
    <row r="10" spans="1:13" ht="17.100000000000001" customHeight="1">
      <c r="A10" s="198">
        <v>6</v>
      </c>
      <c r="B10" s="199" t="s">
        <v>8</v>
      </c>
      <c r="C10" s="190">
        <v>0</v>
      </c>
      <c r="D10" s="200"/>
      <c r="E10" s="200"/>
      <c r="F10" s="189">
        <v>0</v>
      </c>
      <c r="G10" s="199"/>
    </row>
    <row r="11" spans="1:13" ht="17.100000000000001" customHeight="1">
      <c r="A11" s="198">
        <v>7</v>
      </c>
      <c r="B11" s="442" t="s">
        <v>106</v>
      </c>
      <c r="C11" s="322">
        <v>0</v>
      </c>
      <c r="D11" s="293">
        <v>2900</v>
      </c>
      <c r="E11" s="322">
        <v>2900</v>
      </c>
      <c r="F11" s="190">
        <v>0</v>
      </c>
      <c r="G11" s="321"/>
    </row>
    <row r="12" spans="1:13" ht="17.100000000000001" customHeight="1">
      <c r="A12" s="443">
        <v>8</v>
      </c>
      <c r="B12" s="291" t="s">
        <v>107</v>
      </c>
      <c r="C12" s="292">
        <v>0</v>
      </c>
      <c r="D12" s="292">
        <v>225</v>
      </c>
      <c r="E12" s="292">
        <v>225</v>
      </c>
      <c r="F12" s="292">
        <v>0</v>
      </c>
      <c r="G12" s="291"/>
    </row>
    <row r="13" spans="1:13" ht="17.100000000000001" customHeight="1">
      <c r="A13" s="444">
        <v>9</v>
      </c>
      <c r="B13" s="291" t="s">
        <v>699</v>
      </c>
      <c r="C13" s="292">
        <v>0</v>
      </c>
      <c r="D13" s="292">
        <v>2890</v>
      </c>
      <c r="E13" s="292">
        <v>2890</v>
      </c>
      <c r="F13" s="292">
        <v>0</v>
      </c>
      <c r="G13" s="291"/>
    </row>
    <row r="14" spans="1:13" ht="17.100000000000001" customHeight="1">
      <c r="A14" s="444"/>
      <c r="B14" s="291"/>
      <c r="C14" s="292"/>
      <c r="D14" s="292"/>
      <c r="E14" s="292"/>
      <c r="F14" s="292"/>
      <c r="G14" s="291"/>
    </row>
    <row r="15" spans="1:13" ht="15.75" customHeight="1">
      <c r="A15" s="1014" t="s">
        <v>77</v>
      </c>
      <c r="B15" s="1015"/>
      <c r="C15" s="445">
        <v>4244</v>
      </c>
      <c r="D15" s="445">
        <v>10478</v>
      </c>
      <c r="E15" s="445">
        <v>6015</v>
      </c>
      <c r="F15" s="445">
        <v>8707</v>
      </c>
      <c r="G15" s="323"/>
    </row>
    <row r="16" spans="1:13" s="187" customFormat="1" ht="15.75" customHeight="1">
      <c r="A16" s="1016"/>
      <c r="B16" s="1016"/>
      <c r="C16" s="1016"/>
      <c r="D16" s="1016"/>
      <c r="E16" s="1016"/>
      <c r="F16" s="1016"/>
      <c r="G16" s="1016"/>
      <c r="H16" s="1016"/>
      <c r="I16" s="1016"/>
      <c r="J16" s="1016"/>
      <c r="K16" s="1016"/>
      <c r="L16" s="1016"/>
      <c r="M16" s="1016"/>
    </row>
    <row r="17" spans="1:7" ht="17.100000000000001" customHeight="1">
      <c r="A17" s="194" t="s">
        <v>100</v>
      </c>
      <c r="B17" s="161"/>
    </row>
    <row r="18" spans="1:7" ht="17.100000000000001" customHeight="1">
      <c r="A18" s="195" t="s">
        <v>1373</v>
      </c>
      <c r="B18" s="161"/>
    </row>
    <row r="19" spans="1:7" ht="17.100000000000001" customHeight="1">
      <c r="A19" s="195" t="s">
        <v>1174</v>
      </c>
      <c r="B19" s="161"/>
    </row>
    <row r="20" spans="1:7" ht="17.100000000000001" customHeight="1">
      <c r="A20" s="196" t="s">
        <v>0</v>
      </c>
      <c r="B20" s="196" t="s">
        <v>101</v>
      </c>
      <c r="C20" s="197" t="s">
        <v>102</v>
      </c>
      <c r="D20" s="197" t="s">
        <v>103</v>
      </c>
      <c r="E20" s="197" t="s">
        <v>104</v>
      </c>
      <c r="F20" s="197" t="s">
        <v>105</v>
      </c>
      <c r="G20" s="197" t="s">
        <v>78</v>
      </c>
    </row>
    <row r="21" spans="1:7" ht="17.100000000000001" customHeight="1">
      <c r="A21" s="191">
        <v>1</v>
      </c>
      <c r="B21" s="192" t="s">
        <v>4</v>
      </c>
      <c r="C21" s="558">
        <v>8510</v>
      </c>
      <c r="D21" s="543">
        <v>4685</v>
      </c>
      <c r="E21" s="543">
        <v>11355</v>
      </c>
      <c r="F21" s="558">
        <v>1840</v>
      </c>
      <c r="G21" s="554"/>
    </row>
    <row r="22" spans="1:7" ht="17.100000000000001" customHeight="1">
      <c r="A22" s="198">
        <v>2</v>
      </c>
      <c r="B22" s="199" t="s">
        <v>5</v>
      </c>
      <c r="C22" s="558">
        <v>197</v>
      </c>
      <c r="D22" s="543">
        <v>165</v>
      </c>
      <c r="E22" s="543">
        <v>314</v>
      </c>
      <c r="F22" s="558">
        <v>48</v>
      </c>
      <c r="G22" s="547"/>
    </row>
    <row r="23" spans="1:7" ht="17.100000000000001" customHeight="1">
      <c r="A23" s="198">
        <v>3</v>
      </c>
      <c r="B23" s="199" t="s">
        <v>646</v>
      </c>
      <c r="C23" s="558">
        <v>0</v>
      </c>
      <c r="D23" s="552"/>
      <c r="E23" s="543"/>
      <c r="F23" s="558">
        <v>0</v>
      </c>
      <c r="G23" s="547" t="s">
        <v>354</v>
      </c>
    </row>
    <row r="24" spans="1:7" ht="17.100000000000001" customHeight="1">
      <c r="A24" s="198">
        <v>4</v>
      </c>
      <c r="B24" s="199" t="s">
        <v>6</v>
      </c>
      <c r="C24" s="553">
        <v>0</v>
      </c>
      <c r="D24" s="550"/>
      <c r="E24" s="543"/>
      <c r="F24" s="558">
        <v>0</v>
      </c>
      <c r="G24" s="547" t="s">
        <v>108</v>
      </c>
    </row>
    <row r="25" spans="1:7" ht="17.100000000000001" customHeight="1">
      <c r="A25" s="198">
        <v>5</v>
      </c>
      <c r="B25" s="199" t="s">
        <v>7</v>
      </c>
      <c r="C25" s="558">
        <v>0</v>
      </c>
      <c r="D25" s="552"/>
      <c r="E25" s="543"/>
      <c r="F25" s="558">
        <v>0</v>
      </c>
      <c r="G25" s="547" t="s">
        <v>109</v>
      </c>
    </row>
    <row r="26" spans="1:7" ht="17.100000000000001" customHeight="1">
      <c r="A26" s="198">
        <v>6</v>
      </c>
      <c r="B26" s="199" t="s">
        <v>8</v>
      </c>
      <c r="C26" s="541">
        <v>83</v>
      </c>
      <c r="D26" s="550">
        <v>515</v>
      </c>
      <c r="E26" s="543">
        <v>598</v>
      </c>
      <c r="F26" s="558">
        <v>0</v>
      </c>
      <c r="G26" s="547"/>
    </row>
    <row r="27" spans="1:7" ht="17.100000000000001" customHeight="1">
      <c r="A27" s="198">
        <v>7</v>
      </c>
      <c r="B27" s="442" t="s">
        <v>106</v>
      </c>
      <c r="C27" s="550">
        <v>0</v>
      </c>
      <c r="D27" s="550"/>
      <c r="E27" s="559"/>
      <c r="F27" s="558">
        <v>0</v>
      </c>
      <c r="G27" s="544"/>
    </row>
    <row r="28" spans="1:7" ht="17.100000000000001" customHeight="1">
      <c r="A28" s="443">
        <v>8</v>
      </c>
      <c r="B28" s="291" t="s">
        <v>107</v>
      </c>
      <c r="C28" s="550">
        <v>0</v>
      </c>
      <c r="D28" s="550"/>
      <c r="E28" s="559"/>
      <c r="F28" s="558">
        <v>0</v>
      </c>
      <c r="G28" s="544"/>
    </row>
    <row r="29" spans="1:7" ht="17.100000000000001" customHeight="1">
      <c r="A29" s="444">
        <v>9</v>
      </c>
      <c r="B29" s="291" t="s">
        <v>699</v>
      </c>
      <c r="C29" s="550">
        <v>0</v>
      </c>
      <c r="D29" s="550"/>
      <c r="E29" s="548"/>
      <c r="F29" s="558">
        <v>0</v>
      </c>
      <c r="G29" s="544"/>
    </row>
    <row r="30" spans="1:7" ht="17.100000000000001" customHeight="1">
      <c r="A30" s="444"/>
      <c r="B30" s="291"/>
      <c r="C30" s="557"/>
      <c r="D30" s="542"/>
      <c r="E30" s="542"/>
      <c r="F30" s="555"/>
      <c r="G30" s="544"/>
    </row>
    <row r="31" spans="1:7" ht="17.100000000000001" customHeight="1">
      <c r="A31" s="1014" t="s">
        <v>77</v>
      </c>
      <c r="B31" s="1015"/>
      <c r="C31" s="549">
        <v>8790</v>
      </c>
      <c r="D31" s="549">
        <v>5365</v>
      </c>
      <c r="E31" s="549">
        <v>12267</v>
      </c>
      <c r="F31" s="549">
        <v>1888</v>
      </c>
      <c r="G31" s="547"/>
    </row>
    <row r="32" spans="1:7" s="187" customFormat="1" ht="17.100000000000001" customHeight="1">
      <c r="B32" s="656"/>
    </row>
    <row r="33" spans="1:7" ht="17.100000000000001" customHeight="1">
      <c r="A33" s="194" t="s">
        <v>100</v>
      </c>
      <c r="B33" s="161"/>
    </row>
    <row r="34" spans="1:7" ht="17.100000000000001" customHeight="1">
      <c r="A34" s="195" t="s">
        <v>1730</v>
      </c>
      <c r="B34" s="161"/>
    </row>
    <row r="35" spans="1:7" ht="17.100000000000001" customHeight="1">
      <c r="A35" s="195" t="s">
        <v>1174</v>
      </c>
      <c r="B35" s="161"/>
    </row>
    <row r="36" spans="1:7" ht="17.100000000000001" customHeight="1">
      <c r="A36" s="196" t="s">
        <v>0</v>
      </c>
      <c r="B36" s="196" t="s">
        <v>101</v>
      </c>
      <c r="C36" s="197" t="s">
        <v>102</v>
      </c>
      <c r="D36" s="197" t="s">
        <v>103</v>
      </c>
      <c r="E36" s="197" t="s">
        <v>104</v>
      </c>
      <c r="F36" s="197" t="s">
        <v>105</v>
      </c>
      <c r="G36" s="197" t="s">
        <v>78</v>
      </c>
    </row>
    <row r="37" spans="1:7" ht="17.100000000000001" customHeight="1">
      <c r="A37" s="191">
        <v>1</v>
      </c>
      <c r="B37" s="554" t="s">
        <v>4</v>
      </c>
      <c r="C37" s="558">
        <v>1840</v>
      </c>
      <c r="D37" s="543">
        <v>2760</v>
      </c>
      <c r="E37" s="543"/>
      <c r="F37" s="558">
        <v>4600</v>
      </c>
      <c r="G37" s="554"/>
    </row>
    <row r="38" spans="1:7" ht="17.100000000000001" customHeight="1">
      <c r="A38" s="198">
        <v>2</v>
      </c>
      <c r="B38" s="657" t="s">
        <v>5</v>
      </c>
      <c r="C38" s="558">
        <v>48</v>
      </c>
      <c r="D38" s="543">
        <v>127</v>
      </c>
      <c r="E38" s="543"/>
      <c r="F38" s="558">
        <v>175</v>
      </c>
      <c r="G38" s="547"/>
    </row>
    <row r="39" spans="1:7" ht="17.100000000000001" customHeight="1">
      <c r="A39" s="198">
        <v>3</v>
      </c>
      <c r="B39" s="657" t="s">
        <v>646</v>
      </c>
      <c r="C39" s="558">
        <v>0</v>
      </c>
      <c r="D39" s="552">
        <v>345</v>
      </c>
      <c r="E39" s="543">
        <v>316.5</v>
      </c>
      <c r="F39" s="558">
        <v>28.5</v>
      </c>
      <c r="G39" s="547" t="s">
        <v>354</v>
      </c>
    </row>
    <row r="40" spans="1:7" ht="17.100000000000001" customHeight="1">
      <c r="A40" s="198">
        <v>4</v>
      </c>
      <c r="B40" s="657" t="s">
        <v>6</v>
      </c>
      <c r="C40" s="553">
        <v>0</v>
      </c>
      <c r="D40" s="550">
        <v>189.9</v>
      </c>
      <c r="E40" s="543">
        <v>54</v>
      </c>
      <c r="F40" s="558">
        <v>135.9</v>
      </c>
      <c r="G40" s="547" t="s">
        <v>108</v>
      </c>
    </row>
    <row r="41" spans="1:7" ht="17.100000000000001" customHeight="1">
      <c r="A41" s="198">
        <v>5</v>
      </c>
      <c r="B41" s="657" t="s">
        <v>7</v>
      </c>
      <c r="C41" s="558">
        <v>0</v>
      </c>
      <c r="D41" s="552"/>
      <c r="E41" s="543"/>
      <c r="F41" s="558">
        <v>0</v>
      </c>
      <c r="G41" s="547" t="s">
        <v>109</v>
      </c>
    </row>
    <row r="42" spans="1:7" ht="17.100000000000001" customHeight="1">
      <c r="A42" s="198">
        <v>6</v>
      </c>
      <c r="B42" s="657" t="s">
        <v>8</v>
      </c>
      <c r="C42" s="541">
        <v>0</v>
      </c>
      <c r="D42" s="550"/>
      <c r="E42" s="543"/>
      <c r="F42" s="558">
        <v>0</v>
      </c>
      <c r="G42" s="547"/>
    </row>
    <row r="43" spans="1:7" ht="17.100000000000001" customHeight="1">
      <c r="A43" s="198">
        <v>7</v>
      </c>
      <c r="B43" s="658" t="s">
        <v>106</v>
      </c>
      <c r="C43" s="550">
        <v>0</v>
      </c>
      <c r="D43" s="550"/>
      <c r="E43" s="559"/>
      <c r="F43" s="558">
        <v>0</v>
      </c>
      <c r="G43" s="544"/>
    </row>
    <row r="44" spans="1:7" ht="17.100000000000001" customHeight="1">
      <c r="A44" s="443">
        <v>8</v>
      </c>
      <c r="B44" s="658" t="s">
        <v>107</v>
      </c>
      <c r="C44" s="550">
        <v>0</v>
      </c>
      <c r="D44" s="550"/>
      <c r="E44" s="559"/>
      <c r="F44" s="558">
        <v>0</v>
      </c>
      <c r="G44" s="544"/>
    </row>
    <row r="45" spans="1:7" ht="17.100000000000001" customHeight="1">
      <c r="A45" s="444">
        <v>9</v>
      </c>
      <c r="B45" s="659" t="s">
        <v>699</v>
      </c>
      <c r="C45" s="550">
        <v>0</v>
      </c>
      <c r="D45" s="550"/>
      <c r="E45" s="548"/>
      <c r="F45" s="558">
        <v>0</v>
      </c>
      <c r="G45" s="544"/>
    </row>
    <row r="46" spans="1:7" ht="17.100000000000001" customHeight="1">
      <c r="A46" s="444"/>
      <c r="B46" s="291"/>
      <c r="C46" s="557"/>
      <c r="D46" s="542"/>
      <c r="E46" s="542"/>
      <c r="F46" s="555"/>
      <c r="G46" s="544"/>
    </row>
    <row r="47" spans="1:7" ht="17.100000000000001" customHeight="1">
      <c r="A47" s="1014" t="s">
        <v>77</v>
      </c>
      <c r="B47" s="1015"/>
      <c r="C47" s="549">
        <v>1888</v>
      </c>
      <c r="D47" s="549">
        <v>3421.9</v>
      </c>
      <c r="E47" s="549">
        <v>370.5</v>
      </c>
      <c r="F47" s="549">
        <v>4939.3999999999996</v>
      </c>
      <c r="G47" s="547"/>
    </row>
    <row r="48" spans="1:7" s="187" customFormat="1" ht="17.100000000000001" customHeight="1">
      <c r="B48" s="656"/>
    </row>
    <row r="49" spans="1:7" ht="17.100000000000001" customHeight="1">
      <c r="A49" s="194" t="s">
        <v>100</v>
      </c>
      <c r="B49" s="161"/>
    </row>
    <row r="50" spans="1:7" ht="17.100000000000001" customHeight="1">
      <c r="A50" s="195" t="s">
        <v>1872</v>
      </c>
      <c r="B50" s="161"/>
    </row>
    <row r="51" spans="1:7" ht="17.100000000000001" customHeight="1">
      <c r="A51" s="195" t="s">
        <v>1174</v>
      </c>
      <c r="B51" s="161"/>
    </row>
    <row r="52" spans="1:7" ht="17.100000000000001" customHeight="1">
      <c r="A52" s="196" t="s">
        <v>0</v>
      </c>
      <c r="B52" s="196" t="s">
        <v>101</v>
      </c>
      <c r="C52" s="197" t="s">
        <v>102</v>
      </c>
      <c r="D52" s="197" t="s">
        <v>103</v>
      </c>
      <c r="E52" s="197" t="s">
        <v>104</v>
      </c>
      <c r="F52" s="197" t="s">
        <v>105</v>
      </c>
      <c r="G52" s="197" t="s">
        <v>78</v>
      </c>
    </row>
    <row r="53" spans="1:7" ht="17.100000000000001" customHeight="1">
      <c r="A53" s="191">
        <v>1</v>
      </c>
      <c r="B53" s="554" t="s">
        <v>4</v>
      </c>
      <c r="C53" s="558">
        <v>5980</v>
      </c>
      <c r="D53" s="543">
        <v>1030</v>
      </c>
      <c r="E53" s="543">
        <v>7010</v>
      </c>
      <c r="F53" s="558">
        <v>0</v>
      </c>
      <c r="G53" s="554"/>
    </row>
    <row r="54" spans="1:7" ht="17.100000000000001" customHeight="1">
      <c r="A54" s="198">
        <v>2</v>
      </c>
      <c r="B54" s="657" t="s">
        <v>5</v>
      </c>
      <c r="C54" s="558">
        <v>175</v>
      </c>
      <c r="D54" s="543">
        <v>0</v>
      </c>
      <c r="E54" s="543">
        <v>0</v>
      </c>
      <c r="F54" s="558">
        <v>175</v>
      </c>
      <c r="G54" s="547"/>
    </row>
    <row r="55" spans="1:7" ht="17.100000000000001" customHeight="1">
      <c r="A55" s="198">
        <v>3</v>
      </c>
      <c r="B55" s="657" t="s">
        <v>646</v>
      </c>
      <c r="C55" s="558">
        <v>0</v>
      </c>
      <c r="D55" s="552"/>
      <c r="E55" s="543"/>
      <c r="F55" s="558">
        <v>0</v>
      </c>
      <c r="G55" s="547" t="s">
        <v>354</v>
      </c>
    </row>
    <row r="56" spans="1:7" ht="17.100000000000001" customHeight="1">
      <c r="A56" s="198">
        <v>4</v>
      </c>
      <c r="B56" s="657" t="s">
        <v>6</v>
      </c>
      <c r="C56" s="553">
        <v>0</v>
      </c>
      <c r="D56" s="550"/>
      <c r="E56" s="543"/>
      <c r="F56" s="558">
        <v>0</v>
      </c>
      <c r="G56" s="547" t="s">
        <v>108</v>
      </c>
    </row>
    <row r="57" spans="1:7" ht="17.100000000000001" customHeight="1">
      <c r="A57" s="198">
        <v>5</v>
      </c>
      <c r="B57" s="657" t="s">
        <v>7</v>
      </c>
      <c r="C57" s="558">
        <v>0</v>
      </c>
      <c r="D57" s="552"/>
      <c r="E57" s="543"/>
      <c r="F57" s="558">
        <v>0</v>
      </c>
      <c r="G57" s="547" t="s">
        <v>109</v>
      </c>
    </row>
    <row r="58" spans="1:7" ht="17.100000000000001" customHeight="1">
      <c r="A58" s="198">
        <v>6</v>
      </c>
      <c r="B58" s="657" t="s">
        <v>8</v>
      </c>
      <c r="C58" s="541">
        <v>0</v>
      </c>
      <c r="D58" s="550">
        <v>0</v>
      </c>
      <c r="E58" s="543">
        <v>0</v>
      </c>
      <c r="F58" s="558">
        <v>0</v>
      </c>
      <c r="G58" s="547"/>
    </row>
    <row r="59" spans="1:7" ht="17.100000000000001" customHeight="1">
      <c r="A59" s="198">
        <v>7</v>
      </c>
      <c r="B59" s="658" t="s">
        <v>106</v>
      </c>
      <c r="C59" s="550">
        <v>0</v>
      </c>
      <c r="D59" s="550"/>
      <c r="E59" s="559"/>
      <c r="F59" s="558">
        <v>0</v>
      </c>
      <c r="G59" s="544"/>
    </row>
    <row r="60" spans="1:7" ht="17.100000000000001" customHeight="1">
      <c r="A60" s="443">
        <v>8</v>
      </c>
      <c r="B60" s="658" t="s">
        <v>107</v>
      </c>
      <c r="C60" s="550">
        <v>0</v>
      </c>
      <c r="D60" s="550"/>
      <c r="E60" s="559"/>
      <c r="F60" s="558">
        <v>0</v>
      </c>
      <c r="G60" s="544"/>
    </row>
    <row r="61" spans="1:7" ht="17.100000000000001" customHeight="1">
      <c r="A61" s="444">
        <v>9</v>
      </c>
      <c r="B61" s="659" t="s">
        <v>699</v>
      </c>
      <c r="C61" s="550">
        <v>0</v>
      </c>
      <c r="D61" s="550"/>
      <c r="E61" s="548"/>
      <c r="F61" s="558">
        <v>0</v>
      </c>
      <c r="G61" s="544"/>
    </row>
    <row r="62" spans="1:7" ht="17.100000000000001" customHeight="1">
      <c r="A62" s="444"/>
      <c r="B62" s="291"/>
      <c r="C62" s="557"/>
      <c r="D62" s="542"/>
      <c r="E62" s="542"/>
      <c r="F62" s="555"/>
      <c r="G62" s="544"/>
    </row>
    <row r="63" spans="1:7" ht="17.100000000000001" customHeight="1">
      <c r="A63" s="1014" t="s">
        <v>77</v>
      </c>
      <c r="B63" s="1015"/>
      <c r="C63" s="549">
        <v>6155</v>
      </c>
      <c r="D63" s="549">
        <v>1030</v>
      </c>
      <c r="E63" s="549">
        <v>7010</v>
      </c>
      <c r="F63" s="549">
        <v>175</v>
      </c>
      <c r="G63" s="547"/>
    </row>
    <row r="64" spans="1:7" s="187" customFormat="1" ht="17.100000000000001" customHeight="1">
      <c r="B64" s="656"/>
    </row>
    <row r="65" spans="1:7" ht="17.100000000000001" customHeight="1">
      <c r="A65" s="194" t="s">
        <v>100</v>
      </c>
      <c r="B65" s="161"/>
    </row>
    <row r="66" spans="1:7" ht="17.100000000000001" customHeight="1">
      <c r="A66" s="195" t="s">
        <v>2006</v>
      </c>
      <c r="B66" s="161"/>
    </row>
    <row r="67" spans="1:7" ht="17.100000000000001" customHeight="1">
      <c r="A67" s="195" t="s">
        <v>1174</v>
      </c>
      <c r="B67" s="161"/>
    </row>
    <row r="68" spans="1:7" ht="17.100000000000001" customHeight="1">
      <c r="A68" s="196" t="s">
        <v>0</v>
      </c>
      <c r="B68" s="196" t="s">
        <v>101</v>
      </c>
      <c r="C68" s="197" t="s">
        <v>102</v>
      </c>
      <c r="D68" s="197" t="s">
        <v>103</v>
      </c>
      <c r="E68" s="197" t="s">
        <v>104</v>
      </c>
      <c r="F68" s="197" t="s">
        <v>105</v>
      </c>
      <c r="G68" s="197" t="s">
        <v>78</v>
      </c>
    </row>
    <row r="69" spans="1:7" ht="17.100000000000001" customHeight="1">
      <c r="A69" s="191">
        <v>1</v>
      </c>
      <c r="B69" s="554" t="s">
        <v>4</v>
      </c>
      <c r="C69" s="558">
        <v>0</v>
      </c>
      <c r="D69" s="543">
        <v>2870</v>
      </c>
      <c r="E69" s="543"/>
      <c r="F69" s="558">
        <v>2870</v>
      </c>
      <c r="G69" s="554"/>
    </row>
    <row r="70" spans="1:7" ht="17.100000000000001" customHeight="1">
      <c r="A70" s="198">
        <v>2</v>
      </c>
      <c r="B70" s="657" t="s">
        <v>5</v>
      </c>
      <c r="C70" s="558">
        <v>284</v>
      </c>
      <c r="D70" s="543">
        <v>137</v>
      </c>
      <c r="E70" s="543"/>
      <c r="F70" s="558">
        <v>421</v>
      </c>
      <c r="G70" s="547"/>
    </row>
    <row r="71" spans="1:7" ht="17.100000000000001" customHeight="1">
      <c r="A71" s="198">
        <v>3</v>
      </c>
      <c r="B71" s="657" t="s">
        <v>646</v>
      </c>
      <c r="C71" s="558">
        <v>0</v>
      </c>
      <c r="D71" s="552"/>
      <c r="E71" s="543"/>
      <c r="F71" s="558">
        <v>0</v>
      </c>
      <c r="G71" s="547" t="s">
        <v>354</v>
      </c>
    </row>
    <row r="72" spans="1:7" ht="17.100000000000001" customHeight="1">
      <c r="A72" s="198">
        <v>4</v>
      </c>
      <c r="B72" s="657" t="s">
        <v>6</v>
      </c>
      <c r="C72" s="553">
        <v>0</v>
      </c>
      <c r="D72" s="550"/>
      <c r="E72" s="543"/>
      <c r="F72" s="558">
        <v>0</v>
      </c>
      <c r="G72" s="547" t="s">
        <v>108</v>
      </c>
    </row>
    <row r="73" spans="1:7" ht="17.100000000000001" customHeight="1">
      <c r="A73" s="198">
        <v>5</v>
      </c>
      <c r="B73" s="657" t="s">
        <v>7</v>
      </c>
      <c r="C73" s="558">
        <v>0</v>
      </c>
      <c r="D73" s="552">
        <v>5</v>
      </c>
      <c r="E73" s="543"/>
      <c r="F73" s="558">
        <v>5</v>
      </c>
      <c r="G73" s="547" t="s">
        <v>109</v>
      </c>
    </row>
    <row r="74" spans="1:7" ht="17.100000000000001" customHeight="1">
      <c r="A74" s="198">
        <v>6</v>
      </c>
      <c r="B74" s="657" t="s">
        <v>8</v>
      </c>
      <c r="C74" s="541">
        <v>0</v>
      </c>
      <c r="D74" s="550">
        <v>300</v>
      </c>
      <c r="E74" s="543"/>
      <c r="F74" s="558">
        <v>300</v>
      </c>
      <c r="G74" s="547"/>
    </row>
    <row r="75" spans="1:7" ht="17.100000000000001" customHeight="1">
      <c r="A75" s="198">
        <v>7</v>
      </c>
      <c r="B75" s="658" t="s">
        <v>106</v>
      </c>
      <c r="C75" s="550">
        <v>0</v>
      </c>
      <c r="D75" s="550"/>
      <c r="E75" s="559"/>
      <c r="F75" s="558">
        <v>0</v>
      </c>
      <c r="G75" s="544"/>
    </row>
    <row r="76" spans="1:7" ht="17.100000000000001" customHeight="1">
      <c r="A76" s="443">
        <v>8</v>
      </c>
      <c r="B76" s="658" t="s">
        <v>107</v>
      </c>
      <c r="C76" s="550">
        <v>0</v>
      </c>
      <c r="D76" s="550"/>
      <c r="E76" s="559"/>
      <c r="F76" s="558">
        <v>0</v>
      </c>
      <c r="G76" s="544"/>
    </row>
    <row r="77" spans="1:7" ht="17.100000000000001" customHeight="1">
      <c r="A77" s="444">
        <v>9</v>
      </c>
      <c r="B77" s="659" t="s">
        <v>699</v>
      </c>
      <c r="C77" s="550">
        <v>0</v>
      </c>
      <c r="D77" s="550"/>
      <c r="E77" s="548"/>
      <c r="F77" s="558">
        <v>0</v>
      </c>
      <c r="G77" s="544"/>
    </row>
    <row r="78" spans="1:7" ht="17.100000000000001" customHeight="1">
      <c r="A78" s="444"/>
      <c r="B78" s="291"/>
      <c r="C78" s="557"/>
      <c r="D78" s="542"/>
      <c r="E78" s="542"/>
      <c r="F78" s="555"/>
      <c r="G78" s="544"/>
    </row>
    <row r="79" spans="1:7" ht="17.100000000000001" customHeight="1">
      <c r="A79" s="1014" t="s">
        <v>77</v>
      </c>
      <c r="B79" s="1015"/>
      <c r="C79" s="549">
        <v>284</v>
      </c>
      <c r="D79" s="549">
        <v>3312</v>
      </c>
      <c r="E79" s="549">
        <v>0</v>
      </c>
      <c r="F79" s="549">
        <v>3596</v>
      </c>
      <c r="G79" s="547"/>
    </row>
  </sheetData>
  <mergeCells count="6">
    <mergeCell ref="A79:B79"/>
    <mergeCell ref="A15:B15"/>
    <mergeCell ref="A16:M16"/>
    <mergeCell ref="A31:B31"/>
    <mergeCell ref="A47:B47"/>
    <mergeCell ref="A63:B6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rgb="FF6666FF"/>
  </sheetPr>
  <dimension ref="A1:N28"/>
  <sheetViews>
    <sheetView showGridLines="0" zoomScale="90" zoomScaleNormal="90" workbookViewId="0">
      <pane xSplit="2" ySplit="3" topLeftCell="F10" activePane="bottomRight" state="frozen"/>
      <selection activeCell="F915" sqref="F915"/>
      <selection pane="topRight" activeCell="F915" sqref="F915"/>
      <selection pane="bottomLeft" activeCell="F915" sqref="F915"/>
      <selection pane="bottomRight" activeCell="J2" sqref="J2"/>
    </sheetView>
  </sheetViews>
  <sheetFormatPr defaultColWidth="13.5703125" defaultRowHeight="17.100000000000001" customHeight="1"/>
  <cols>
    <col min="1" max="1" width="4.85546875" style="136" customWidth="1"/>
    <col min="2" max="2" width="28.140625" style="136" bestFit="1" customWidth="1"/>
    <col min="3" max="3" width="13.5703125" style="136"/>
    <col min="4" max="4" width="37.85546875" style="136" customWidth="1"/>
    <col min="5" max="5" width="13.5703125" style="136"/>
    <col min="6" max="6" width="32.85546875" style="136" customWidth="1"/>
    <col min="7" max="7" width="13.5703125" style="136"/>
    <col min="8" max="8" width="23.42578125" style="136" customWidth="1"/>
    <col min="9" max="9" width="13.5703125" style="136"/>
    <col min="10" max="10" width="29.5703125" style="136" customWidth="1"/>
    <col min="11" max="11" width="13.5703125" style="136"/>
    <col min="12" max="12" width="24.42578125" style="136" customWidth="1"/>
    <col min="13" max="175" width="13.5703125" style="136"/>
    <col min="176" max="176" width="6.7109375" style="136" customWidth="1"/>
    <col min="177" max="177" width="34.85546875" style="136" customWidth="1"/>
    <col min="178" max="178" width="10.42578125" style="136" customWidth="1"/>
    <col min="179" max="179" width="29.5703125" style="136" customWidth="1"/>
    <col min="180" max="180" width="10.140625" style="136" customWidth="1"/>
    <col min="181" max="181" width="27.85546875" style="136" customWidth="1"/>
    <col min="182" max="182" width="13.5703125" style="136" customWidth="1"/>
    <col min="183" max="183" width="27.5703125" style="136" customWidth="1"/>
    <col min="184" max="431" width="13.5703125" style="136"/>
    <col min="432" max="432" width="6.7109375" style="136" customWidth="1"/>
    <col min="433" max="433" width="34.85546875" style="136" customWidth="1"/>
    <col min="434" max="434" width="10.42578125" style="136" customWidth="1"/>
    <col min="435" max="435" width="29.5703125" style="136" customWidth="1"/>
    <col min="436" max="436" width="10.140625" style="136" customWidth="1"/>
    <col min="437" max="437" width="27.85546875" style="136" customWidth="1"/>
    <col min="438" max="438" width="13.5703125" style="136" customWidth="1"/>
    <col min="439" max="439" width="27.5703125" style="136" customWidth="1"/>
    <col min="440" max="687" width="13.5703125" style="136"/>
    <col min="688" max="688" width="6.7109375" style="136" customWidth="1"/>
    <col min="689" max="689" width="34.85546875" style="136" customWidth="1"/>
    <col min="690" max="690" width="10.42578125" style="136" customWidth="1"/>
    <col min="691" max="691" width="29.5703125" style="136" customWidth="1"/>
    <col min="692" max="692" width="10.140625" style="136" customWidth="1"/>
    <col min="693" max="693" width="27.85546875" style="136" customWidth="1"/>
    <col min="694" max="694" width="13.5703125" style="136" customWidth="1"/>
    <col min="695" max="695" width="27.5703125" style="136" customWidth="1"/>
    <col min="696" max="943" width="13.5703125" style="136"/>
    <col min="944" max="944" width="6.7109375" style="136" customWidth="1"/>
    <col min="945" max="945" width="34.85546875" style="136" customWidth="1"/>
    <col min="946" max="946" width="10.42578125" style="136" customWidth="1"/>
    <col min="947" max="947" width="29.5703125" style="136" customWidth="1"/>
    <col min="948" max="948" width="10.140625" style="136" customWidth="1"/>
    <col min="949" max="949" width="27.85546875" style="136" customWidth="1"/>
    <col min="950" max="950" width="13.5703125" style="136" customWidth="1"/>
    <col min="951" max="951" width="27.5703125" style="136" customWidth="1"/>
    <col min="952" max="1199" width="13.5703125" style="136"/>
    <col min="1200" max="1200" width="6.7109375" style="136" customWidth="1"/>
    <col min="1201" max="1201" width="34.85546875" style="136" customWidth="1"/>
    <col min="1202" max="1202" width="10.42578125" style="136" customWidth="1"/>
    <col min="1203" max="1203" width="29.5703125" style="136" customWidth="1"/>
    <col min="1204" max="1204" width="10.140625" style="136" customWidth="1"/>
    <col min="1205" max="1205" width="27.85546875" style="136" customWidth="1"/>
    <col min="1206" max="1206" width="13.5703125" style="136" customWidth="1"/>
    <col min="1207" max="1207" width="27.5703125" style="136" customWidth="1"/>
    <col min="1208" max="1455" width="13.5703125" style="136"/>
    <col min="1456" max="1456" width="6.7109375" style="136" customWidth="1"/>
    <col min="1457" max="1457" width="34.85546875" style="136" customWidth="1"/>
    <col min="1458" max="1458" width="10.42578125" style="136" customWidth="1"/>
    <col min="1459" max="1459" width="29.5703125" style="136" customWidth="1"/>
    <col min="1460" max="1460" width="10.140625" style="136" customWidth="1"/>
    <col min="1461" max="1461" width="27.85546875" style="136" customWidth="1"/>
    <col min="1462" max="1462" width="13.5703125" style="136" customWidth="1"/>
    <col min="1463" max="1463" width="27.5703125" style="136" customWidth="1"/>
    <col min="1464" max="1711" width="13.5703125" style="136"/>
    <col min="1712" max="1712" width="6.7109375" style="136" customWidth="1"/>
    <col min="1713" max="1713" width="34.85546875" style="136" customWidth="1"/>
    <col min="1714" max="1714" width="10.42578125" style="136" customWidth="1"/>
    <col min="1715" max="1715" width="29.5703125" style="136" customWidth="1"/>
    <col min="1716" max="1716" width="10.140625" style="136" customWidth="1"/>
    <col min="1717" max="1717" width="27.85546875" style="136" customWidth="1"/>
    <col min="1718" max="1718" width="13.5703125" style="136" customWidth="1"/>
    <col min="1719" max="1719" width="27.5703125" style="136" customWidth="1"/>
    <col min="1720" max="1967" width="13.5703125" style="136"/>
    <col min="1968" max="1968" width="6.7109375" style="136" customWidth="1"/>
    <col min="1969" max="1969" width="34.85546875" style="136" customWidth="1"/>
    <col min="1970" max="1970" width="10.42578125" style="136" customWidth="1"/>
    <col min="1971" max="1971" width="29.5703125" style="136" customWidth="1"/>
    <col min="1972" max="1972" width="10.140625" style="136" customWidth="1"/>
    <col min="1973" max="1973" width="27.85546875" style="136" customWidth="1"/>
    <col min="1974" max="1974" width="13.5703125" style="136" customWidth="1"/>
    <col min="1975" max="1975" width="27.5703125" style="136" customWidth="1"/>
    <col min="1976" max="2223" width="13.5703125" style="136"/>
    <col min="2224" max="2224" width="6.7109375" style="136" customWidth="1"/>
    <col min="2225" max="2225" width="34.85546875" style="136" customWidth="1"/>
    <col min="2226" max="2226" width="10.42578125" style="136" customWidth="1"/>
    <col min="2227" max="2227" width="29.5703125" style="136" customWidth="1"/>
    <col min="2228" max="2228" width="10.140625" style="136" customWidth="1"/>
    <col min="2229" max="2229" width="27.85546875" style="136" customWidth="1"/>
    <col min="2230" max="2230" width="13.5703125" style="136" customWidth="1"/>
    <col min="2231" max="2231" width="27.5703125" style="136" customWidth="1"/>
    <col min="2232" max="2479" width="13.5703125" style="136"/>
    <col min="2480" max="2480" width="6.7109375" style="136" customWidth="1"/>
    <col min="2481" max="2481" width="34.85546875" style="136" customWidth="1"/>
    <col min="2482" max="2482" width="10.42578125" style="136" customWidth="1"/>
    <col min="2483" max="2483" width="29.5703125" style="136" customWidth="1"/>
    <col min="2484" max="2484" width="10.140625" style="136" customWidth="1"/>
    <col min="2485" max="2485" width="27.85546875" style="136" customWidth="1"/>
    <col min="2486" max="2486" width="13.5703125" style="136" customWidth="1"/>
    <col min="2487" max="2487" width="27.5703125" style="136" customWidth="1"/>
    <col min="2488" max="2735" width="13.5703125" style="136"/>
    <col min="2736" max="2736" width="6.7109375" style="136" customWidth="1"/>
    <col min="2737" max="2737" width="34.85546875" style="136" customWidth="1"/>
    <col min="2738" max="2738" width="10.42578125" style="136" customWidth="1"/>
    <col min="2739" max="2739" width="29.5703125" style="136" customWidth="1"/>
    <col min="2740" max="2740" width="10.140625" style="136" customWidth="1"/>
    <col min="2741" max="2741" width="27.85546875" style="136" customWidth="1"/>
    <col min="2742" max="2742" width="13.5703125" style="136" customWidth="1"/>
    <col min="2743" max="2743" width="27.5703125" style="136" customWidth="1"/>
    <col min="2744" max="2991" width="13.5703125" style="136"/>
    <col min="2992" max="2992" width="6.7109375" style="136" customWidth="1"/>
    <col min="2993" max="2993" width="34.85546875" style="136" customWidth="1"/>
    <col min="2994" max="2994" width="10.42578125" style="136" customWidth="1"/>
    <col min="2995" max="2995" width="29.5703125" style="136" customWidth="1"/>
    <col min="2996" max="2996" width="10.140625" style="136" customWidth="1"/>
    <col min="2997" max="2997" width="27.85546875" style="136" customWidth="1"/>
    <col min="2998" max="2998" width="13.5703125" style="136" customWidth="1"/>
    <col min="2999" max="2999" width="27.5703125" style="136" customWidth="1"/>
    <col min="3000" max="3247" width="13.5703125" style="136"/>
    <col min="3248" max="3248" width="6.7109375" style="136" customWidth="1"/>
    <col min="3249" max="3249" width="34.85546875" style="136" customWidth="1"/>
    <col min="3250" max="3250" width="10.42578125" style="136" customWidth="1"/>
    <col min="3251" max="3251" width="29.5703125" style="136" customWidth="1"/>
    <col min="3252" max="3252" width="10.140625" style="136" customWidth="1"/>
    <col min="3253" max="3253" width="27.85546875" style="136" customWidth="1"/>
    <col min="3254" max="3254" width="13.5703125" style="136" customWidth="1"/>
    <col min="3255" max="3255" width="27.5703125" style="136" customWidth="1"/>
    <col min="3256" max="3503" width="13.5703125" style="136"/>
    <col min="3504" max="3504" width="6.7109375" style="136" customWidth="1"/>
    <col min="3505" max="3505" width="34.85546875" style="136" customWidth="1"/>
    <col min="3506" max="3506" width="10.42578125" style="136" customWidth="1"/>
    <col min="3507" max="3507" width="29.5703125" style="136" customWidth="1"/>
    <col min="3508" max="3508" width="10.140625" style="136" customWidth="1"/>
    <col min="3509" max="3509" width="27.85546875" style="136" customWidth="1"/>
    <col min="3510" max="3510" width="13.5703125" style="136" customWidth="1"/>
    <col min="3511" max="3511" width="27.5703125" style="136" customWidth="1"/>
    <col min="3512" max="3759" width="13.5703125" style="136"/>
    <col min="3760" max="3760" width="6.7109375" style="136" customWidth="1"/>
    <col min="3761" max="3761" width="34.85546875" style="136" customWidth="1"/>
    <col min="3762" max="3762" width="10.42578125" style="136" customWidth="1"/>
    <col min="3763" max="3763" width="29.5703125" style="136" customWidth="1"/>
    <col min="3764" max="3764" width="10.140625" style="136" customWidth="1"/>
    <col min="3765" max="3765" width="27.85546875" style="136" customWidth="1"/>
    <col min="3766" max="3766" width="13.5703125" style="136" customWidth="1"/>
    <col min="3767" max="3767" width="27.5703125" style="136" customWidth="1"/>
    <col min="3768" max="4015" width="13.5703125" style="136"/>
    <col min="4016" max="4016" width="6.7109375" style="136" customWidth="1"/>
    <col min="4017" max="4017" width="34.85546875" style="136" customWidth="1"/>
    <col min="4018" max="4018" width="10.42578125" style="136" customWidth="1"/>
    <col min="4019" max="4019" width="29.5703125" style="136" customWidth="1"/>
    <col min="4020" max="4020" width="10.140625" style="136" customWidth="1"/>
    <col min="4021" max="4021" width="27.85546875" style="136" customWidth="1"/>
    <col min="4022" max="4022" width="13.5703125" style="136" customWidth="1"/>
    <col min="4023" max="4023" width="27.5703125" style="136" customWidth="1"/>
    <col min="4024" max="4271" width="13.5703125" style="136"/>
    <col min="4272" max="4272" width="6.7109375" style="136" customWidth="1"/>
    <col min="4273" max="4273" width="34.85546875" style="136" customWidth="1"/>
    <col min="4274" max="4274" width="10.42578125" style="136" customWidth="1"/>
    <col min="4275" max="4275" width="29.5703125" style="136" customWidth="1"/>
    <col min="4276" max="4276" width="10.140625" style="136" customWidth="1"/>
    <col min="4277" max="4277" width="27.85546875" style="136" customWidth="1"/>
    <col min="4278" max="4278" width="13.5703125" style="136" customWidth="1"/>
    <col min="4279" max="4279" width="27.5703125" style="136" customWidth="1"/>
    <col min="4280" max="4527" width="13.5703125" style="136"/>
    <col min="4528" max="4528" width="6.7109375" style="136" customWidth="1"/>
    <col min="4529" max="4529" width="34.85546875" style="136" customWidth="1"/>
    <col min="4530" max="4530" width="10.42578125" style="136" customWidth="1"/>
    <col min="4531" max="4531" width="29.5703125" style="136" customWidth="1"/>
    <col min="4532" max="4532" width="10.140625" style="136" customWidth="1"/>
    <col min="4533" max="4533" width="27.85546875" style="136" customWidth="1"/>
    <col min="4534" max="4534" width="13.5703125" style="136" customWidth="1"/>
    <col min="4535" max="4535" width="27.5703125" style="136" customWidth="1"/>
    <col min="4536" max="4783" width="13.5703125" style="136"/>
    <col min="4784" max="4784" width="6.7109375" style="136" customWidth="1"/>
    <col min="4785" max="4785" width="34.85546875" style="136" customWidth="1"/>
    <col min="4786" max="4786" width="10.42578125" style="136" customWidth="1"/>
    <col min="4787" max="4787" width="29.5703125" style="136" customWidth="1"/>
    <col min="4788" max="4788" width="10.140625" style="136" customWidth="1"/>
    <col min="4789" max="4789" width="27.85546875" style="136" customWidth="1"/>
    <col min="4790" max="4790" width="13.5703125" style="136" customWidth="1"/>
    <col min="4791" max="4791" width="27.5703125" style="136" customWidth="1"/>
    <col min="4792" max="5039" width="13.5703125" style="136"/>
    <col min="5040" max="5040" width="6.7109375" style="136" customWidth="1"/>
    <col min="5041" max="5041" width="34.85546875" style="136" customWidth="1"/>
    <col min="5042" max="5042" width="10.42578125" style="136" customWidth="1"/>
    <col min="5043" max="5043" width="29.5703125" style="136" customWidth="1"/>
    <col min="5044" max="5044" width="10.140625" style="136" customWidth="1"/>
    <col min="5045" max="5045" width="27.85546875" style="136" customWidth="1"/>
    <col min="5046" max="5046" width="13.5703125" style="136" customWidth="1"/>
    <col min="5047" max="5047" width="27.5703125" style="136" customWidth="1"/>
    <col min="5048" max="5295" width="13.5703125" style="136"/>
    <col min="5296" max="5296" width="6.7109375" style="136" customWidth="1"/>
    <col min="5297" max="5297" width="34.85546875" style="136" customWidth="1"/>
    <col min="5298" max="5298" width="10.42578125" style="136" customWidth="1"/>
    <col min="5299" max="5299" width="29.5703125" style="136" customWidth="1"/>
    <col min="5300" max="5300" width="10.140625" style="136" customWidth="1"/>
    <col min="5301" max="5301" width="27.85546875" style="136" customWidth="1"/>
    <col min="5302" max="5302" width="13.5703125" style="136" customWidth="1"/>
    <col min="5303" max="5303" width="27.5703125" style="136" customWidth="1"/>
    <col min="5304" max="5551" width="13.5703125" style="136"/>
    <col min="5552" max="5552" width="6.7109375" style="136" customWidth="1"/>
    <col min="5553" max="5553" width="34.85546875" style="136" customWidth="1"/>
    <col min="5554" max="5554" width="10.42578125" style="136" customWidth="1"/>
    <col min="5555" max="5555" width="29.5703125" style="136" customWidth="1"/>
    <col min="5556" max="5556" width="10.140625" style="136" customWidth="1"/>
    <col min="5557" max="5557" width="27.85546875" style="136" customWidth="1"/>
    <col min="5558" max="5558" width="13.5703125" style="136" customWidth="1"/>
    <col min="5559" max="5559" width="27.5703125" style="136" customWidth="1"/>
    <col min="5560" max="5807" width="13.5703125" style="136"/>
    <col min="5808" max="5808" width="6.7109375" style="136" customWidth="1"/>
    <col min="5809" max="5809" width="34.85546875" style="136" customWidth="1"/>
    <col min="5810" max="5810" width="10.42578125" style="136" customWidth="1"/>
    <col min="5811" max="5811" width="29.5703125" style="136" customWidth="1"/>
    <col min="5812" max="5812" width="10.140625" style="136" customWidth="1"/>
    <col min="5813" max="5813" width="27.85546875" style="136" customWidth="1"/>
    <col min="5814" max="5814" width="13.5703125" style="136" customWidth="1"/>
    <col min="5815" max="5815" width="27.5703125" style="136" customWidth="1"/>
    <col min="5816" max="6063" width="13.5703125" style="136"/>
    <col min="6064" max="6064" width="6.7109375" style="136" customWidth="1"/>
    <col min="6065" max="6065" width="34.85546875" style="136" customWidth="1"/>
    <col min="6066" max="6066" width="10.42578125" style="136" customWidth="1"/>
    <col min="6067" max="6067" width="29.5703125" style="136" customWidth="1"/>
    <col min="6068" max="6068" width="10.140625" style="136" customWidth="1"/>
    <col min="6069" max="6069" width="27.85546875" style="136" customWidth="1"/>
    <col min="6070" max="6070" width="13.5703125" style="136" customWidth="1"/>
    <col min="6071" max="6071" width="27.5703125" style="136" customWidth="1"/>
    <col min="6072" max="6319" width="13.5703125" style="136"/>
    <col min="6320" max="6320" width="6.7109375" style="136" customWidth="1"/>
    <col min="6321" max="6321" width="34.85546875" style="136" customWidth="1"/>
    <col min="6322" max="6322" width="10.42578125" style="136" customWidth="1"/>
    <col min="6323" max="6323" width="29.5703125" style="136" customWidth="1"/>
    <col min="6324" max="6324" width="10.140625" style="136" customWidth="1"/>
    <col min="6325" max="6325" width="27.85546875" style="136" customWidth="1"/>
    <col min="6326" max="6326" width="13.5703125" style="136" customWidth="1"/>
    <col min="6327" max="6327" width="27.5703125" style="136" customWidth="1"/>
    <col min="6328" max="6575" width="13.5703125" style="136"/>
    <col min="6576" max="6576" width="6.7109375" style="136" customWidth="1"/>
    <col min="6577" max="6577" width="34.85546875" style="136" customWidth="1"/>
    <col min="6578" max="6578" width="10.42578125" style="136" customWidth="1"/>
    <col min="6579" max="6579" width="29.5703125" style="136" customWidth="1"/>
    <col min="6580" max="6580" width="10.140625" style="136" customWidth="1"/>
    <col min="6581" max="6581" width="27.85546875" style="136" customWidth="1"/>
    <col min="6582" max="6582" width="13.5703125" style="136" customWidth="1"/>
    <col min="6583" max="6583" width="27.5703125" style="136" customWidth="1"/>
    <col min="6584" max="6831" width="13.5703125" style="136"/>
    <col min="6832" max="6832" width="6.7109375" style="136" customWidth="1"/>
    <col min="6833" max="6833" width="34.85546875" style="136" customWidth="1"/>
    <col min="6834" max="6834" width="10.42578125" style="136" customWidth="1"/>
    <col min="6835" max="6835" width="29.5703125" style="136" customWidth="1"/>
    <col min="6836" max="6836" width="10.140625" style="136" customWidth="1"/>
    <col min="6837" max="6837" width="27.85546875" style="136" customWidth="1"/>
    <col min="6838" max="6838" width="13.5703125" style="136" customWidth="1"/>
    <col min="6839" max="6839" width="27.5703125" style="136" customWidth="1"/>
    <col min="6840" max="7087" width="13.5703125" style="136"/>
    <col min="7088" max="7088" width="6.7109375" style="136" customWidth="1"/>
    <col min="7089" max="7089" width="34.85546875" style="136" customWidth="1"/>
    <col min="7090" max="7090" width="10.42578125" style="136" customWidth="1"/>
    <col min="7091" max="7091" width="29.5703125" style="136" customWidth="1"/>
    <col min="7092" max="7092" width="10.140625" style="136" customWidth="1"/>
    <col min="7093" max="7093" width="27.85546875" style="136" customWidth="1"/>
    <col min="7094" max="7094" width="13.5703125" style="136" customWidth="1"/>
    <col min="7095" max="7095" width="27.5703125" style="136" customWidth="1"/>
    <col min="7096" max="7343" width="13.5703125" style="136"/>
    <col min="7344" max="7344" width="6.7109375" style="136" customWidth="1"/>
    <col min="7345" max="7345" width="34.85546875" style="136" customWidth="1"/>
    <col min="7346" max="7346" width="10.42578125" style="136" customWidth="1"/>
    <col min="7347" max="7347" width="29.5703125" style="136" customWidth="1"/>
    <col min="7348" max="7348" width="10.140625" style="136" customWidth="1"/>
    <col min="7349" max="7349" width="27.85546875" style="136" customWidth="1"/>
    <col min="7350" max="7350" width="13.5703125" style="136" customWidth="1"/>
    <col min="7351" max="7351" width="27.5703125" style="136" customWidth="1"/>
    <col min="7352" max="7599" width="13.5703125" style="136"/>
    <col min="7600" max="7600" width="6.7109375" style="136" customWidth="1"/>
    <col min="7601" max="7601" width="34.85546875" style="136" customWidth="1"/>
    <col min="7602" max="7602" width="10.42578125" style="136" customWidth="1"/>
    <col min="7603" max="7603" width="29.5703125" style="136" customWidth="1"/>
    <col min="7604" max="7604" width="10.140625" style="136" customWidth="1"/>
    <col min="7605" max="7605" width="27.85546875" style="136" customWidth="1"/>
    <col min="7606" max="7606" width="13.5703125" style="136" customWidth="1"/>
    <col min="7607" max="7607" width="27.5703125" style="136" customWidth="1"/>
    <col min="7608" max="7855" width="13.5703125" style="136"/>
    <col min="7856" max="7856" width="6.7109375" style="136" customWidth="1"/>
    <col min="7857" max="7857" width="34.85546875" style="136" customWidth="1"/>
    <col min="7858" max="7858" width="10.42578125" style="136" customWidth="1"/>
    <col min="7859" max="7859" width="29.5703125" style="136" customWidth="1"/>
    <col min="7860" max="7860" width="10.140625" style="136" customWidth="1"/>
    <col min="7861" max="7861" width="27.85546875" style="136" customWidth="1"/>
    <col min="7862" max="7862" width="13.5703125" style="136" customWidth="1"/>
    <col min="7863" max="7863" width="27.5703125" style="136" customWidth="1"/>
    <col min="7864" max="8111" width="13.5703125" style="136"/>
    <col min="8112" max="8112" width="6.7109375" style="136" customWidth="1"/>
    <col min="8113" max="8113" width="34.85546875" style="136" customWidth="1"/>
    <col min="8114" max="8114" width="10.42578125" style="136" customWidth="1"/>
    <col min="8115" max="8115" width="29.5703125" style="136" customWidth="1"/>
    <col min="8116" max="8116" width="10.140625" style="136" customWidth="1"/>
    <col min="8117" max="8117" width="27.85546875" style="136" customWidth="1"/>
    <col min="8118" max="8118" width="13.5703125" style="136" customWidth="1"/>
    <col min="8119" max="8119" width="27.5703125" style="136" customWidth="1"/>
    <col min="8120" max="8367" width="13.5703125" style="136"/>
    <col min="8368" max="8368" width="6.7109375" style="136" customWidth="1"/>
    <col min="8369" max="8369" width="34.85546875" style="136" customWidth="1"/>
    <col min="8370" max="8370" width="10.42578125" style="136" customWidth="1"/>
    <col min="8371" max="8371" width="29.5703125" style="136" customWidth="1"/>
    <col min="8372" max="8372" width="10.140625" style="136" customWidth="1"/>
    <col min="8373" max="8373" width="27.85546875" style="136" customWidth="1"/>
    <col min="8374" max="8374" width="13.5703125" style="136" customWidth="1"/>
    <col min="8375" max="8375" width="27.5703125" style="136" customWidth="1"/>
    <col min="8376" max="8623" width="13.5703125" style="136"/>
    <col min="8624" max="8624" width="6.7109375" style="136" customWidth="1"/>
    <col min="8625" max="8625" width="34.85546875" style="136" customWidth="1"/>
    <col min="8626" max="8626" width="10.42578125" style="136" customWidth="1"/>
    <col min="8627" max="8627" width="29.5703125" style="136" customWidth="1"/>
    <col min="8628" max="8628" width="10.140625" style="136" customWidth="1"/>
    <col min="8629" max="8629" width="27.85546875" style="136" customWidth="1"/>
    <col min="8630" max="8630" width="13.5703125" style="136" customWidth="1"/>
    <col min="8631" max="8631" width="27.5703125" style="136" customWidth="1"/>
    <col min="8632" max="8879" width="13.5703125" style="136"/>
    <col min="8880" max="8880" width="6.7109375" style="136" customWidth="1"/>
    <col min="8881" max="8881" width="34.85546875" style="136" customWidth="1"/>
    <col min="8882" max="8882" width="10.42578125" style="136" customWidth="1"/>
    <col min="8883" max="8883" width="29.5703125" style="136" customWidth="1"/>
    <col min="8884" max="8884" width="10.140625" style="136" customWidth="1"/>
    <col min="8885" max="8885" width="27.85546875" style="136" customWidth="1"/>
    <col min="8886" max="8886" width="13.5703125" style="136" customWidth="1"/>
    <col min="8887" max="8887" width="27.5703125" style="136" customWidth="1"/>
    <col min="8888" max="9135" width="13.5703125" style="136"/>
    <col min="9136" max="9136" width="6.7109375" style="136" customWidth="1"/>
    <col min="9137" max="9137" width="34.85546875" style="136" customWidth="1"/>
    <col min="9138" max="9138" width="10.42578125" style="136" customWidth="1"/>
    <col min="9139" max="9139" width="29.5703125" style="136" customWidth="1"/>
    <col min="9140" max="9140" width="10.140625" style="136" customWidth="1"/>
    <col min="9141" max="9141" width="27.85546875" style="136" customWidth="1"/>
    <col min="9142" max="9142" width="13.5703125" style="136" customWidth="1"/>
    <col min="9143" max="9143" width="27.5703125" style="136" customWidth="1"/>
    <col min="9144" max="9391" width="13.5703125" style="136"/>
    <col min="9392" max="9392" width="6.7109375" style="136" customWidth="1"/>
    <col min="9393" max="9393" width="34.85546875" style="136" customWidth="1"/>
    <col min="9394" max="9394" width="10.42578125" style="136" customWidth="1"/>
    <col min="9395" max="9395" width="29.5703125" style="136" customWidth="1"/>
    <col min="9396" max="9396" width="10.140625" style="136" customWidth="1"/>
    <col min="9397" max="9397" width="27.85546875" style="136" customWidth="1"/>
    <col min="9398" max="9398" width="13.5703125" style="136" customWidth="1"/>
    <col min="9399" max="9399" width="27.5703125" style="136" customWidth="1"/>
    <col min="9400" max="9647" width="13.5703125" style="136"/>
    <col min="9648" max="9648" width="6.7109375" style="136" customWidth="1"/>
    <col min="9649" max="9649" width="34.85546875" style="136" customWidth="1"/>
    <col min="9650" max="9650" width="10.42578125" style="136" customWidth="1"/>
    <col min="9651" max="9651" width="29.5703125" style="136" customWidth="1"/>
    <col min="9652" max="9652" width="10.140625" style="136" customWidth="1"/>
    <col min="9653" max="9653" width="27.85546875" style="136" customWidth="1"/>
    <col min="9654" max="9654" width="13.5703125" style="136" customWidth="1"/>
    <col min="9655" max="9655" width="27.5703125" style="136" customWidth="1"/>
    <col min="9656" max="9903" width="13.5703125" style="136"/>
    <col min="9904" max="9904" width="6.7109375" style="136" customWidth="1"/>
    <col min="9905" max="9905" width="34.85546875" style="136" customWidth="1"/>
    <col min="9906" max="9906" width="10.42578125" style="136" customWidth="1"/>
    <col min="9907" max="9907" width="29.5703125" style="136" customWidth="1"/>
    <col min="9908" max="9908" width="10.140625" style="136" customWidth="1"/>
    <col min="9909" max="9909" width="27.85546875" style="136" customWidth="1"/>
    <col min="9910" max="9910" width="13.5703125" style="136" customWidth="1"/>
    <col min="9911" max="9911" width="27.5703125" style="136" customWidth="1"/>
    <col min="9912" max="10159" width="13.5703125" style="136"/>
    <col min="10160" max="10160" width="6.7109375" style="136" customWidth="1"/>
    <col min="10161" max="10161" width="34.85546875" style="136" customWidth="1"/>
    <col min="10162" max="10162" width="10.42578125" style="136" customWidth="1"/>
    <col min="10163" max="10163" width="29.5703125" style="136" customWidth="1"/>
    <col min="10164" max="10164" width="10.140625" style="136" customWidth="1"/>
    <col min="10165" max="10165" width="27.85546875" style="136" customWidth="1"/>
    <col min="10166" max="10166" width="13.5703125" style="136" customWidth="1"/>
    <col min="10167" max="10167" width="27.5703125" style="136" customWidth="1"/>
    <col min="10168" max="10415" width="13.5703125" style="136"/>
    <col min="10416" max="10416" width="6.7109375" style="136" customWidth="1"/>
    <col min="10417" max="10417" width="34.85546875" style="136" customWidth="1"/>
    <col min="10418" max="10418" width="10.42578125" style="136" customWidth="1"/>
    <col min="10419" max="10419" width="29.5703125" style="136" customWidth="1"/>
    <col min="10420" max="10420" width="10.140625" style="136" customWidth="1"/>
    <col min="10421" max="10421" width="27.85546875" style="136" customWidth="1"/>
    <col min="10422" max="10422" width="13.5703125" style="136" customWidth="1"/>
    <col min="10423" max="10423" width="27.5703125" style="136" customWidth="1"/>
    <col min="10424" max="10671" width="13.5703125" style="136"/>
    <col min="10672" max="10672" width="6.7109375" style="136" customWidth="1"/>
    <col min="10673" max="10673" width="34.85546875" style="136" customWidth="1"/>
    <col min="10674" max="10674" width="10.42578125" style="136" customWidth="1"/>
    <col min="10675" max="10675" width="29.5703125" style="136" customWidth="1"/>
    <col min="10676" max="10676" width="10.140625" style="136" customWidth="1"/>
    <col min="10677" max="10677" width="27.85546875" style="136" customWidth="1"/>
    <col min="10678" max="10678" width="13.5703125" style="136" customWidth="1"/>
    <col min="10679" max="10679" width="27.5703125" style="136" customWidth="1"/>
    <col min="10680" max="10927" width="13.5703125" style="136"/>
    <col min="10928" max="10928" width="6.7109375" style="136" customWidth="1"/>
    <col min="10929" max="10929" width="34.85546875" style="136" customWidth="1"/>
    <col min="10930" max="10930" width="10.42578125" style="136" customWidth="1"/>
    <col min="10931" max="10931" width="29.5703125" style="136" customWidth="1"/>
    <col min="10932" max="10932" width="10.140625" style="136" customWidth="1"/>
    <col min="10933" max="10933" width="27.85546875" style="136" customWidth="1"/>
    <col min="10934" max="10934" width="13.5703125" style="136" customWidth="1"/>
    <col min="10935" max="10935" width="27.5703125" style="136" customWidth="1"/>
    <col min="10936" max="11183" width="13.5703125" style="136"/>
    <col min="11184" max="11184" width="6.7109375" style="136" customWidth="1"/>
    <col min="11185" max="11185" width="34.85546875" style="136" customWidth="1"/>
    <col min="11186" max="11186" width="10.42578125" style="136" customWidth="1"/>
    <col min="11187" max="11187" width="29.5703125" style="136" customWidth="1"/>
    <col min="11188" max="11188" width="10.140625" style="136" customWidth="1"/>
    <col min="11189" max="11189" width="27.85546875" style="136" customWidth="1"/>
    <col min="11190" max="11190" width="13.5703125" style="136" customWidth="1"/>
    <col min="11191" max="11191" width="27.5703125" style="136" customWidth="1"/>
    <col min="11192" max="11439" width="13.5703125" style="136"/>
    <col min="11440" max="11440" width="6.7109375" style="136" customWidth="1"/>
    <col min="11441" max="11441" width="34.85546875" style="136" customWidth="1"/>
    <col min="11442" max="11442" width="10.42578125" style="136" customWidth="1"/>
    <col min="11443" max="11443" width="29.5703125" style="136" customWidth="1"/>
    <col min="11444" max="11444" width="10.140625" style="136" customWidth="1"/>
    <col min="11445" max="11445" width="27.85546875" style="136" customWidth="1"/>
    <col min="11446" max="11446" width="13.5703125" style="136" customWidth="1"/>
    <col min="11447" max="11447" width="27.5703125" style="136" customWidth="1"/>
    <col min="11448" max="11695" width="13.5703125" style="136"/>
    <col min="11696" max="11696" width="6.7109375" style="136" customWidth="1"/>
    <col min="11697" max="11697" width="34.85546875" style="136" customWidth="1"/>
    <col min="11698" max="11698" width="10.42578125" style="136" customWidth="1"/>
    <col min="11699" max="11699" width="29.5703125" style="136" customWidth="1"/>
    <col min="11700" max="11700" width="10.140625" style="136" customWidth="1"/>
    <col min="11701" max="11701" width="27.85546875" style="136" customWidth="1"/>
    <col min="11702" max="11702" width="13.5703125" style="136" customWidth="1"/>
    <col min="11703" max="11703" width="27.5703125" style="136" customWidth="1"/>
    <col min="11704" max="11951" width="13.5703125" style="136"/>
    <col min="11952" max="11952" width="6.7109375" style="136" customWidth="1"/>
    <col min="11953" max="11953" width="34.85546875" style="136" customWidth="1"/>
    <col min="11954" max="11954" width="10.42578125" style="136" customWidth="1"/>
    <col min="11955" max="11955" width="29.5703125" style="136" customWidth="1"/>
    <col min="11956" max="11956" width="10.140625" style="136" customWidth="1"/>
    <col min="11957" max="11957" width="27.85546875" style="136" customWidth="1"/>
    <col min="11958" max="11958" width="13.5703125" style="136" customWidth="1"/>
    <col min="11959" max="11959" width="27.5703125" style="136" customWidth="1"/>
    <col min="11960" max="12207" width="13.5703125" style="136"/>
    <col min="12208" max="12208" width="6.7109375" style="136" customWidth="1"/>
    <col min="12209" max="12209" width="34.85546875" style="136" customWidth="1"/>
    <col min="12210" max="12210" width="10.42578125" style="136" customWidth="1"/>
    <col min="12211" max="12211" width="29.5703125" style="136" customWidth="1"/>
    <col min="12212" max="12212" width="10.140625" style="136" customWidth="1"/>
    <col min="12213" max="12213" width="27.85546875" style="136" customWidth="1"/>
    <col min="12214" max="12214" width="13.5703125" style="136" customWidth="1"/>
    <col min="12215" max="12215" width="27.5703125" style="136" customWidth="1"/>
    <col min="12216" max="12463" width="13.5703125" style="136"/>
    <col min="12464" max="12464" width="6.7109375" style="136" customWidth="1"/>
    <col min="12465" max="12465" width="34.85546875" style="136" customWidth="1"/>
    <col min="12466" max="12466" width="10.42578125" style="136" customWidth="1"/>
    <col min="12467" max="12467" width="29.5703125" style="136" customWidth="1"/>
    <col min="12468" max="12468" width="10.140625" style="136" customWidth="1"/>
    <col min="12469" max="12469" width="27.85546875" style="136" customWidth="1"/>
    <col min="12470" max="12470" width="13.5703125" style="136" customWidth="1"/>
    <col min="12471" max="12471" width="27.5703125" style="136" customWidth="1"/>
    <col min="12472" max="12719" width="13.5703125" style="136"/>
    <col min="12720" max="12720" width="6.7109375" style="136" customWidth="1"/>
    <col min="12721" max="12721" width="34.85546875" style="136" customWidth="1"/>
    <col min="12722" max="12722" width="10.42578125" style="136" customWidth="1"/>
    <col min="12723" max="12723" width="29.5703125" style="136" customWidth="1"/>
    <col min="12724" max="12724" width="10.140625" style="136" customWidth="1"/>
    <col min="12725" max="12725" width="27.85546875" style="136" customWidth="1"/>
    <col min="12726" max="12726" width="13.5703125" style="136" customWidth="1"/>
    <col min="12727" max="12727" width="27.5703125" style="136" customWidth="1"/>
    <col min="12728" max="12975" width="13.5703125" style="136"/>
    <col min="12976" max="12976" width="6.7109375" style="136" customWidth="1"/>
    <col min="12977" max="12977" width="34.85546875" style="136" customWidth="1"/>
    <col min="12978" max="12978" width="10.42578125" style="136" customWidth="1"/>
    <col min="12979" max="12979" width="29.5703125" style="136" customWidth="1"/>
    <col min="12980" max="12980" width="10.140625" style="136" customWidth="1"/>
    <col min="12981" max="12981" width="27.85546875" style="136" customWidth="1"/>
    <col min="12982" max="12982" width="13.5703125" style="136" customWidth="1"/>
    <col min="12983" max="12983" width="27.5703125" style="136" customWidth="1"/>
    <col min="12984" max="13231" width="13.5703125" style="136"/>
    <col min="13232" max="13232" width="6.7109375" style="136" customWidth="1"/>
    <col min="13233" max="13233" width="34.85546875" style="136" customWidth="1"/>
    <col min="13234" max="13234" width="10.42578125" style="136" customWidth="1"/>
    <col min="13235" max="13235" width="29.5703125" style="136" customWidth="1"/>
    <col min="13236" max="13236" width="10.140625" style="136" customWidth="1"/>
    <col min="13237" max="13237" width="27.85546875" style="136" customWidth="1"/>
    <col min="13238" max="13238" width="13.5703125" style="136" customWidth="1"/>
    <col min="13239" max="13239" width="27.5703125" style="136" customWidth="1"/>
    <col min="13240" max="13487" width="13.5703125" style="136"/>
    <col min="13488" max="13488" width="6.7109375" style="136" customWidth="1"/>
    <col min="13489" max="13489" width="34.85546875" style="136" customWidth="1"/>
    <col min="13490" max="13490" width="10.42578125" style="136" customWidth="1"/>
    <col min="13491" max="13491" width="29.5703125" style="136" customWidth="1"/>
    <col min="13492" max="13492" width="10.140625" style="136" customWidth="1"/>
    <col min="13493" max="13493" width="27.85546875" style="136" customWidth="1"/>
    <col min="13494" max="13494" width="13.5703125" style="136" customWidth="1"/>
    <col min="13495" max="13495" width="27.5703125" style="136" customWidth="1"/>
    <col min="13496" max="13743" width="13.5703125" style="136"/>
    <col min="13744" max="13744" width="6.7109375" style="136" customWidth="1"/>
    <col min="13745" max="13745" width="34.85546875" style="136" customWidth="1"/>
    <col min="13746" max="13746" width="10.42578125" style="136" customWidth="1"/>
    <col min="13747" max="13747" width="29.5703125" style="136" customWidth="1"/>
    <col min="13748" max="13748" width="10.140625" style="136" customWidth="1"/>
    <col min="13749" max="13749" width="27.85546875" style="136" customWidth="1"/>
    <col min="13750" max="13750" width="13.5703125" style="136" customWidth="1"/>
    <col min="13751" max="13751" width="27.5703125" style="136" customWidth="1"/>
    <col min="13752" max="13999" width="13.5703125" style="136"/>
    <col min="14000" max="14000" width="6.7109375" style="136" customWidth="1"/>
    <col min="14001" max="14001" width="34.85546875" style="136" customWidth="1"/>
    <col min="14002" max="14002" width="10.42578125" style="136" customWidth="1"/>
    <col min="14003" max="14003" width="29.5703125" style="136" customWidth="1"/>
    <col min="14004" max="14004" width="10.140625" style="136" customWidth="1"/>
    <col min="14005" max="14005" width="27.85546875" style="136" customWidth="1"/>
    <col min="14006" max="14006" width="13.5703125" style="136" customWidth="1"/>
    <col min="14007" max="14007" width="27.5703125" style="136" customWidth="1"/>
    <col min="14008" max="14255" width="13.5703125" style="136"/>
    <col min="14256" max="14256" width="6.7109375" style="136" customWidth="1"/>
    <col min="14257" max="14257" width="34.85546875" style="136" customWidth="1"/>
    <col min="14258" max="14258" width="10.42578125" style="136" customWidth="1"/>
    <col min="14259" max="14259" width="29.5703125" style="136" customWidth="1"/>
    <col min="14260" max="14260" width="10.140625" style="136" customWidth="1"/>
    <col min="14261" max="14261" width="27.85546875" style="136" customWidth="1"/>
    <col min="14262" max="14262" width="13.5703125" style="136" customWidth="1"/>
    <col min="14263" max="14263" width="27.5703125" style="136" customWidth="1"/>
    <col min="14264" max="14511" width="13.5703125" style="136"/>
    <col min="14512" max="14512" width="6.7109375" style="136" customWidth="1"/>
    <col min="14513" max="14513" width="34.85546875" style="136" customWidth="1"/>
    <col min="14514" max="14514" width="10.42578125" style="136" customWidth="1"/>
    <col min="14515" max="14515" width="29.5703125" style="136" customWidth="1"/>
    <col min="14516" max="14516" width="10.140625" style="136" customWidth="1"/>
    <col min="14517" max="14517" width="27.85546875" style="136" customWidth="1"/>
    <col min="14518" max="14518" width="13.5703125" style="136" customWidth="1"/>
    <col min="14519" max="14519" width="27.5703125" style="136" customWidth="1"/>
    <col min="14520" max="14767" width="13.5703125" style="136"/>
    <col min="14768" max="14768" width="6.7109375" style="136" customWidth="1"/>
    <col min="14769" max="14769" width="34.85546875" style="136" customWidth="1"/>
    <col min="14770" max="14770" width="10.42578125" style="136" customWidth="1"/>
    <col min="14771" max="14771" width="29.5703125" style="136" customWidth="1"/>
    <col min="14772" max="14772" width="10.140625" style="136" customWidth="1"/>
    <col min="14773" max="14773" width="27.85546875" style="136" customWidth="1"/>
    <col min="14774" max="14774" width="13.5703125" style="136" customWidth="1"/>
    <col min="14775" max="14775" width="27.5703125" style="136" customWidth="1"/>
    <col min="14776" max="15023" width="13.5703125" style="136"/>
    <col min="15024" max="15024" width="6.7109375" style="136" customWidth="1"/>
    <col min="15025" max="15025" width="34.85546875" style="136" customWidth="1"/>
    <col min="15026" max="15026" width="10.42578125" style="136" customWidth="1"/>
    <col min="15027" max="15027" width="29.5703125" style="136" customWidth="1"/>
    <col min="15028" max="15028" width="10.140625" style="136" customWidth="1"/>
    <col min="15029" max="15029" width="27.85546875" style="136" customWidth="1"/>
    <col min="15030" max="15030" width="13.5703125" style="136" customWidth="1"/>
    <col min="15031" max="15031" width="27.5703125" style="136" customWidth="1"/>
    <col min="15032" max="15279" width="13.5703125" style="136"/>
    <col min="15280" max="15280" width="6.7109375" style="136" customWidth="1"/>
    <col min="15281" max="15281" width="34.85546875" style="136" customWidth="1"/>
    <col min="15282" max="15282" width="10.42578125" style="136" customWidth="1"/>
    <col min="15283" max="15283" width="29.5703125" style="136" customWidth="1"/>
    <col min="15284" max="15284" width="10.140625" style="136" customWidth="1"/>
    <col min="15285" max="15285" width="27.85546875" style="136" customWidth="1"/>
    <col min="15286" max="15286" width="13.5703125" style="136" customWidth="1"/>
    <col min="15287" max="15287" width="27.5703125" style="136" customWidth="1"/>
    <col min="15288" max="15535" width="13.5703125" style="136"/>
    <col min="15536" max="15536" width="6.7109375" style="136" customWidth="1"/>
    <col min="15537" max="15537" width="34.85546875" style="136" customWidth="1"/>
    <col min="15538" max="15538" width="10.42578125" style="136" customWidth="1"/>
    <col min="15539" max="15539" width="29.5703125" style="136" customWidth="1"/>
    <col min="15540" max="15540" width="10.140625" style="136" customWidth="1"/>
    <col min="15541" max="15541" width="27.85546875" style="136" customWidth="1"/>
    <col min="15542" max="15542" width="13.5703125" style="136" customWidth="1"/>
    <col min="15543" max="15543" width="27.5703125" style="136" customWidth="1"/>
    <col min="15544" max="15791" width="13.5703125" style="136"/>
    <col min="15792" max="15792" width="6.7109375" style="136" customWidth="1"/>
    <col min="15793" max="15793" width="34.85546875" style="136" customWidth="1"/>
    <col min="15794" max="15794" width="10.42578125" style="136" customWidth="1"/>
    <col min="15795" max="15795" width="29.5703125" style="136" customWidth="1"/>
    <col min="15796" max="15796" width="10.140625" style="136" customWidth="1"/>
    <col min="15797" max="15797" width="27.85546875" style="136" customWidth="1"/>
    <col min="15798" max="15798" width="13.5703125" style="136" customWidth="1"/>
    <col min="15799" max="15799" width="27.5703125" style="136" customWidth="1"/>
    <col min="15800" max="16047" width="13.5703125" style="136"/>
    <col min="16048" max="16048" width="6.7109375" style="136" customWidth="1"/>
    <col min="16049" max="16049" width="34.85546875" style="136" customWidth="1"/>
    <col min="16050" max="16050" width="10.42578125" style="136" customWidth="1"/>
    <col min="16051" max="16051" width="29.5703125" style="136" customWidth="1"/>
    <col min="16052" max="16052" width="10.140625" style="136" customWidth="1"/>
    <col min="16053" max="16053" width="27.85546875" style="136" customWidth="1"/>
    <col min="16054" max="16054" width="13.5703125" style="136" customWidth="1"/>
    <col min="16055" max="16055" width="27.5703125" style="136" customWidth="1"/>
    <col min="16056" max="16384" width="13.5703125" style="136"/>
  </cols>
  <sheetData>
    <row r="1" spans="1:14" ht="18.75">
      <c r="B1" s="303" t="s">
        <v>1170</v>
      </c>
      <c r="C1" s="135"/>
      <c r="D1" s="135"/>
    </row>
    <row r="2" spans="1:14" ht="17.100000000000001" customHeight="1">
      <c r="A2" s="137"/>
    </row>
    <row r="3" spans="1:14" ht="17.100000000000001" customHeight="1">
      <c r="A3" s="1025" t="s">
        <v>9</v>
      </c>
      <c r="B3" s="1025"/>
      <c r="C3" s="1022" t="s">
        <v>1171</v>
      </c>
      <c r="D3" s="1022"/>
      <c r="E3" s="1018" t="s">
        <v>1386</v>
      </c>
      <c r="F3" s="1018"/>
      <c r="G3" s="1019" t="s">
        <v>1731</v>
      </c>
      <c r="H3" s="1019"/>
      <c r="I3" s="1019" t="s">
        <v>1873</v>
      </c>
      <c r="J3" s="1019"/>
      <c r="K3" s="1019" t="s">
        <v>2003</v>
      </c>
      <c r="L3" s="1019"/>
      <c r="M3" s="660"/>
      <c r="N3" s="660"/>
    </row>
    <row r="4" spans="1:14" ht="17.100000000000001" customHeight="1">
      <c r="A4" s="1023" t="s">
        <v>10</v>
      </c>
      <c r="B4" s="1023"/>
      <c r="C4" s="368" t="s">
        <v>11</v>
      </c>
      <c r="D4" s="369"/>
      <c r="E4" s="565" t="s">
        <v>11</v>
      </c>
      <c r="F4" s="566"/>
      <c r="G4" s="1026" t="s">
        <v>11</v>
      </c>
      <c r="H4" s="1026"/>
      <c r="I4" s="747" t="s">
        <v>11</v>
      </c>
      <c r="J4" s="566"/>
      <c r="K4" s="747" t="s">
        <v>11</v>
      </c>
      <c r="L4" s="809"/>
      <c r="M4" s="660"/>
      <c r="N4" s="660"/>
    </row>
    <row r="5" spans="1:14" ht="17.100000000000001" customHeight="1">
      <c r="A5" s="1023" t="s">
        <v>12</v>
      </c>
      <c r="B5" s="1023"/>
      <c r="C5" s="368" t="s">
        <v>13</v>
      </c>
      <c r="D5" s="369"/>
      <c r="E5" s="565" t="s">
        <v>13</v>
      </c>
      <c r="F5" s="566"/>
      <c r="G5" s="1026" t="s">
        <v>13</v>
      </c>
      <c r="H5" s="1026"/>
      <c r="I5" s="747" t="s">
        <v>13</v>
      </c>
      <c r="J5" s="566"/>
      <c r="K5" s="810" t="s">
        <v>13</v>
      </c>
      <c r="L5" s="809"/>
      <c r="M5" s="660"/>
      <c r="N5" s="660"/>
    </row>
    <row r="6" spans="1:14" ht="17.100000000000001" customHeight="1">
      <c r="A6" s="1023" t="s">
        <v>14</v>
      </c>
      <c r="B6" s="1023"/>
      <c r="C6" s="368" t="s">
        <v>645</v>
      </c>
      <c r="D6" s="369"/>
      <c r="E6" s="565" t="s">
        <v>645</v>
      </c>
      <c r="F6" s="566"/>
      <c r="G6" s="1026" t="s">
        <v>645</v>
      </c>
      <c r="H6" s="1026"/>
      <c r="I6" s="747" t="s">
        <v>645</v>
      </c>
      <c r="J6" s="566"/>
      <c r="K6" s="810" t="s">
        <v>645</v>
      </c>
      <c r="L6" s="809"/>
      <c r="M6" s="660"/>
      <c r="N6" s="660"/>
    </row>
    <row r="7" spans="1:14" ht="17.100000000000001" customHeight="1">
      <c r="A7" s="1023" t="s">
        <v>15</v>
      </c>
      <c r="B7" s="1023"/>
      <c r="C7" s="371">
        <v>45667</v>
      </c>
      <c r="D7" s="369"/>
      <c r="E7" s="568">
        <v>45693</v>
      </c>
      <c r="F7" s="566"/>
      <c r="G7" s="1027">
        <v>45722</v>
      </c>
      <c r="H7" s="1027"/>
      <c r="I7" s="1027">
        <v>45761</v>
      </c>
      <c r="J7" s="1027"/>
      <c r="K7" s="1029">
        <v>45783</v>
      </c>
      <c r="L7" s="1029"/>
      <c r="M7" s="660"/>
      <c r="N7" s="660"/>
    </row>
    <row r="8" spans="1:14" ht="17.100000000000001" customHeight="1">
      <c r="A8" s="1023" t="s">
        <v>16</v>
      </c>
      <c r="B8" s="1023"/>
      <c r="C8" s="440">
        <v>0.58333333333333337</v>
      </c>
      <c r="D8" s="369"/>
      <c r="E8" s="540">
        <v>0.54166666666666663</v>
      </c>
      <c r="F8" s="566"/>
      <c r="G8" s="1026" t="s">
        <v>1732</v>
      </c>
      <c r="H8" s="1026"/>
      <c r="I8" s="748" t="s">
        <v>1874</v>
      </c>
      <c r="J8" s="566"/>
      <c r="K8" s="811" t="s">
        <v>1732</v>
      </c>
      <c r="L8" s="809"/>
      <c r="M8" s="660"/>
      <c r="N8" s="660"/>
    </row>
    <row r="9" spans="1:14" ht="17.100000000000001" customHeight="1">
      <c r="A9" s="1023" t="s">
        <v>17</v>
      </c>
      <c r="B9" s="1023"/>
      <c r="C9" s="1024" t="s">
        <v>1172</v>
      </c>
      <c r="D9" s="1024"/>
      <c r="E9" s="1020" t="s">
        <v>1387</v>
      </c>
      <c r="F9" s="1020"/>
      <c r="G9" s="1028" t="s">
        <v>1733</v>
      </c>
      <c r="H9" s="1028"/>
      <c r="I9" s="1028" t="s">
        <v>1875</v>
      </c>
      <c r="J9" s="1028"/>
      <c r="K9" s="1030" t="s">
        <v>2004</v>
      </c>
      <c r="L9" s="1030"/>
      <c r="M9" s="660"/>
      <c r="N9" s="660"/>
    </row>
    <row r="10" spans="1:14" ht="17.100000000000001" customHeight="1">
      <c r="A10" s="1023" t="s">
        <v>18</v>
      </c>
      <c r="B10" s="1023"/>
      <c r="C10" s="441">
        <v>12171.8</v>
      </c>
      <c r="D10" s="372" t="s">
        <v>19</v>
      </c>
      <c r="E10" s="545">
        <v>11541.51</v>
      </c>
      <c r="F10" s="569" t="s">
        <v>19</v>
      </c>
      <c r="G10" s="661">
        <v>13802.11</v>
      </c>
      <c r="H10" s="662" t="s">
        <v>19</v>
      </c>
      <c r="I10" s="441">
        <v>11764.94</v>
      </c>
      <c r="J10" s="569" t="s">
        <v>19</v>
      </c>
      <c r="K10" s="545">
        <v>7205.33</v>
      </c>
      <c r="L10" s="812" t="s">
        <v>19</v>
      </c>
      <c r="M10" s="660"/>
      <c r="N10" s="660"/>
    </row>
    <row r="11" spans="1:14" ht="17.100000000000001" customHeight="1">
      <c r="A11" s="1023" t="s">
        <v>20</v>
      </c>
      <c r="B11" s="1023"/>
      <c r="C11" s="373">
        <v>45692</v>
      </c>
      <c r="D11" s="369"/>
      <c r="E11" s="570">
        <v>45712</v>
      </c>
      <c r="F11" s="566"/>
      <c r="G11" s="1027">
        <v>45742</v>
      </c>
      <c r="H11" s="1027"/>
      <c r="I11" s="1027">
        <v>45783</v>
      </c>
      <c r="J11" s="1027"/>
      <c r="K11" s="1029">
        <v>45804</v>
      </c>
      <c r="L11" s="1029"/>
      <c r="M11" s="660"/>
      <c r="N11" s="660"/>
    </row>
    <row r="12" spans="1:14" ht="17.100000000000001" customHeight="1">
      <c r="A12" s="1023" t="s">
        <v>21</v>
      </c>
      <c r="B12" s="1023"/>
      <c r="C12" s="368"/>
      <c r="D12" s="369"/>
      <c r="E12" s="565"/>
      <c r="F12" s="566"/>
      <c r="G12" s="1026"/>
      <c r="H12" s="1026"/>
      <c r="I12" s="1026"/>
      <c r="J12" s="1026"/>
      <c r="K12" s="810"/>
      <c r="L12" s="809"/>
      <c r="M12" s="660"/>
      <c r="N12" s="660"/>
    </row>
    <row r="13" spans="1:14" ht="17.100000000000001" customHeight="1">
      <c r="A13" s="1021" t="s">
        <v>3</v>
      </c>
      <c r="B13" s="1021" t="s">
        <v>22</v>
      </c>
      <c r="C13" s="1022" t="s">
        <v>1171</v>
      </c>
      <c r="D13" s="1022"/>
      <c r="E13" s="1018" t="s">
        <v>1386</v>
      </c>
      <c r="F13" s="1018"/>
      <c r="G13" s="1019" t="s">
        <v>1731</v>
      </c>
      <c r="H13" s="1019"/>
      <c r="I13" s="1019" t="s">
        <v>1873</v>
      </c>
      <c r="J13" s="1019"/>
      <c r="K13" s="1017" t="s">
        <v>2003</v>
      </c>
      <c r="L13" s="1017"/>
      <c r="M13" s="1017" t="s">
        <v>1388</v>
      </c>
      <c r="N13" s="1017"/>
    </row>
    <row r="14" spans="1:14" ht="17.100000000000001" customHeight="1">
      <c r="A14" s="1021"/>
      <c r="B14" s="1021"/>
      <c r="C14" s="374" t="s">
        <v>23</v>
      </c>
      <c r="D14" s="374" t="s">
        <v>24</v>
      </c>
      <c r="E14" s="546" t="s">
        <v>23</v>
      </c>
      <c r="F14" s="546" t="s">
        <v>24</v>
      </c>
      <c r="G14" s="374" t="s">
        <v>23</v>
      </c>
      <c r="H14" s="374" t="s">
        <v>24</v>
      </c>
      <c r="I14" s="546" t="s">
        <v>23</v>
      </c>
      <c r="J14" s="546" t="s">
        <v>24</v>
      </c>
      <c r="K14" s="813" t="s">
        <v>23</v>
      </c>
      <c r="L14" s="813" t="s">
        <v>24</v>
      </c>
      <c r="M14" s="813" t="s">
        <v>23</v>
      </c>
      <c r="N14" s="813" t="s">
        <v>1389</v>
      </c>
    </row>
    <row r="15" spans="1:14" ht="17.100000000000001" customHeight="1">
      <c r="A15" s="1021"/>
      <c r="B15" s="1021"/>
      <c r="C15" s="365" t="s">
        <v>25</v>
      </c>
      <c r="D15" s="365" t="s">
        <v>26</v>
      </c>
      <c r="E15" s="556" t="s">
        <v>25</v>
      </c>
      <c r="F15" s="556" t="s">
        <v>26</v>
      </c>
      <c r="G15" s="556" t="s">
        <v>25</v>
      </c>
      <c r="H15" s="556" t="s">
        <v>26</v>
      </c>
      <c r="I15" s="556" t="s">
        <v>25</v>
      </c>
      <c r="J15" s="556" t="s">
        <v>26</v>
      </c>
      <c r="K15" s="556" t="s">
        <v>25</v>
      </c>
      <c r="L15" s="556" t="s">
        <v>26</v>
      </c>
      <c r="M15" s="556" t="s">
        <v>25</v>
      </c>
      <c r="N15" s="556" t="s">
        <v>1390</v>
      </c>
    </row>
    <row r="16" spans="1:14" ht="17.100000000000001" customHeight="1">
      <c r="A16" s="1021"/>
      <c r="B16" s="1021"/>
      <c r="C16" s="366"/>
      <c r="D16" s="366"/>
      <c r="E16" s="560"/>
      <c r="F16" s="560"/>
      <c r="G16" s="560"/>
      <c r="H16" s="560"/>
      <c r="I16" s="560"/>
      <c r="J16" s="560"/>
      <c r="K16" s="560"/>
      <c r="L16" s="560"/>
      <c r="M16" s="560"/>
      <c r="N16" s="560" t="s">
        <v>1391</v>
      </c>
    </row>
    <row r="17" spans="1:14" ht="17.100000000000001" customHeight="1">
      <c r="A17" s="138">
        <v>1</v>
      </c>
      <c r="B17" s="139" t="s">
        <v>27</v>
      </c>
      <c r="C17" s="367">
        <v>11</v>
      </c>
      <c r="D17" s="367" t="s">
        <v>28</v>
      </c>
      <c r="E17" s="564">
        <v>4.3</v>
      </c>
      <c r="F17" s="564" t="s">
        <v>28</v>
      </c>
      <c r="G17" s="663" t="s">
        <v>1734</v>
      </c>
      <c r="H17" s="664" t="s">
        <v>28</v>
      </c>
      <c r="I17" s="663" t="s">
        <v>1876</v>
      </c>
      <c r="J17" s="664" t="s">
        <v>28</v>
      </c>
      <c r="K17" s="814" t="s">
        <v>1734</v>
      </c>
      <c r="L17" s="814" t="s">
        <v>28</v>
      </c>
      <c r="M17" s="815">
        <v>20</v>
      </c>
      <c r="N17" s="816"/>
    </row>
    <row r="18" spans="1:14" ht="17.100000000000001" customHeight="1">
      <c r="A18" s="138">
        <v>2</v>
      </c>
      <c r="B18" s="139" t="s">
        <v>29</v>
      </c>
      <c r="C18" s="367">
        <v>7.7</v>
      </c>
      <c r="D18" s="367" t="s">
        <v>30</v>
      </c>
      <c r="E18" s="564">
        <v>8.6999999999999993</v>
      </c>
      <c r="F18" s="564" t="s">
        <v>30</v>
      </c>
      <c r="G18" s="665">
        <v>7.5</v>
      </c>
      <c r="H18" s="664" t="s">
        <v>30</v>
      </c>
      <c r="I18" s="665">
        <v>7.3</v>
      </c>
      <c r="J18" s="664" t="s">
        <v>30</v>
      </c>
      <c r="K18" s="814">
        <v>7</v>
      </c>
      <c r="L18" s="814" t="s">
        <v>30</v>
      </c>
      <c r="M18" s="815" t="s">
        <v>1392</v>
      </c>
      <c r="N18" s="816"/>
    </row>
    <row r="19" spans="1:14" ht="17.100000000000001" customHeight="1">
      <c r="A19" s="138">
        <v>3</v>
      </c>
      <c r="B19" s="139" t="s">
        <v>31</v>
      </c>
      <c r="C19" s="375">
        <v>0.3</v>
      </c>
      <c r="D19" s="367" t="s">
        <v>32</v>
      </c>
      <c r="E19" s="564">
        <v>2.9000000000000001E-2</v>
      </c>
      <c r="F19" s="564" t="s">
        <v>32</v>
      </c>
      <c r="G19" s="666">
        <v>2.1999999999999999E-2</v>
      </c>
      <c r="H19" s="664" t="s">
        <v>32</v>
      </c>
      <c r="I19" s="666" t="s">
        <v>1877</v>
      </c>
      <c r="J19" s="664" t="s">
        <v>32</v>
      </c>
      <c r="K19" s="814">
        <v>1.4E-2</v>
      </c>
      <c r="L19" s="814" t="s">
        <v>32</v>
      </c>
      <c r="M19" s="815">
        <v>1</v>
      </c>
      <c r="N19" s="816"/>
    </row>
    <row r="20" spans="1:14" ht="17.100000000000001" customHeight="1">
      <c r="A20" s="138">
        <v>4</v>
      </c>
      <c r="B20" s="139" t="s">
        <v>673</v>
      </c>
      <c r="C20" s="376" t="s">
        <v>996</v>
      </c>
      <c r="D20" s="367" t="s">
        <v>33</v>
      </c>
      <c r="E20" s="571">
        <v>5.8000000000000003E-2</v>
      </c>
      <c r="F20" s="564" t="s">
        <v>33</v>
      </c>
      <c r="G20" s="666" t="s">
        <v>996</v>
      </c>
      <c r="H20" s="664" t="s">
        <v>33</v>
      </c>
      <c r="I20" s="666">
        <v>9.1999999999999998E-2</v>
      </c>
      <c r="J20" s="664" t="s">
        <v>33</v>
      </c>
      <c r="K20" s="817" t="s">
        <v>996</v>
      </c>
      <c r="L20" s="814" t="s">
        <v>33</v>
      </c>
      <c r="M20" s="815">
        <v>0.1</v>
      </c>
      <c r="N20" s="816"/>
    </row>
    <row r="21" spans="1:14" ht="17.100000000000001" customHeight="1">
      <c r="A21" s="138">
        <v>5</v>
      </c>
      <c r="B21" s="139" t="s">
        <v>34</v>
      </c>
      <c r="C21" s="375">
        <v>1.7999999999999999E-2</v>
      </c>
      <c r="D21" s="367" t="s">
        <v>32</v>
      </c>
      <c r="E21" s="571">
        <v>1.2999999999999999E-2</v>
      </c>
      <c r="F21" s="564" t="s">
        <v>32</v>
      </c>
      <c r="G21" s="666">
        <v>1.0999999999999999E-2</v>
      </c>
      <c r="H21" s="664" t="s">
        <v>32</v>
      </c>
      <c r="I21" s="666" t="s">
        <v>1878</v>
      </c>
      <c r="J21" s="664" t="s">
        <v>32</v>
      </c>
      <c r="K21" s="818" t="s">
        <v>1878</v>
      </c>
      <c r="L21" s="814" t="s">
        <v>32</v>
      </c>
      <c r="M21" s="815">
        <v>0.60000000000000009</v>
      </c>
      <c r="N21" s="816"/>
    </row>
    <row r="22" spans="1:14" ht="17.100000000000001" customHeight="1">
      <c r="A22" s="138">
        <v>6</v>
      </c>
      <c r="B22" s="139" t="s">
        <v>35</v>
      </c>
      <c r="C22" s="367" t="s">
        <v>334</v>
      </c>
      <c r="D22" s="367" t="s">
        <v>32</v>
      </c>
      <c r="E22" s="564" t="s">
        <v>334</v>
      </c>
      <c r="F22" s="564" t="s">
        <v>32</v>
      </c>
      <c r="G22" s="666" t="s">
        <v>334</v>
      </c>
      <c r="H22" s="664" t="s">
        <v>32</v>
      </c>
      <c r="I22" s="666" t="s">
        <v>1877</v>
      </c>
      <c r="J22" s="664" t="s">
        <v>32</v>
      </c>
      <c r="K22" s="814" t="s">
        <v>1877</v>
      </c>
      <c r="L22" s="814" t="s">
        <v>32</v>
      </c>
      <c r="M22" s="815">
        <v>0.05</v>
      </c>
      <c r="N22" s="816"/>
    </row>
    <row r="23" spans="1:14" ht="17.100000000000001" customHeight="1">
      <c r="A23" s="138">
        <v>7</v>
      </c>
      <c r="B23" s="139" t="s">
        <v>36</v>
      </c>
      <c r="C23" s="375">
        <v>5.0999999999999997E-2</v>
      </c>
      <c r="D23" s="367" t="s">
        <v>32</v>
      </c>
      <c r="E23" s="571" t="s">
        <v>1393</v>
      </c>
      <c r="F23" s="564" t="s">
        <v>32</v>
      </c>
      <c r="G23" s="666">
        <v>1.9E-2</v>
      </c>
      <c r="H23" s="664" t="s">
        <v>32</v>
      </c>
      <c r="I23" s="666">
        <v>4.1000000000000002E-2</v>
      </c>
      <c r="J23" s="664" t="s">
        <v>32</v>
      </c>
      <c r="K23" s="818">
        <v>3.2000000000000001E-2</v>
      </c>
      <c r="L23" s="814" t="s">
        <v>32</v>
      </c>
      <c r="M23" s="815">
        <v>0.1</v>
      </c>
      <c r="N23" s="816"/>
    </row>
    <row r="24" spans="1:14" ht="17.100000000000001" customHeight="1">
      <c r="A24" s="138">
        <v>8</v>
      </c>
      <c r="B24" s="139" t="s">
        <v>674</v>
      </c>
      <c r="C24" s="376" t="s">
        <v>1173</v>
      </c>
      <c r="D24" s="367" t="s">
        <v>32</v>
      </c>
      <c r="E24" s="572">
        <v>0.15</v>
      </c>
      <c r="F24" s="564" t="s">
        <v>32</v>
      </c>
      <c r="G24" s="663">
        <v>0.12</v>
      </c>
      <c r="H24" s="664" t="s">
        <v>32</v>
      </c>
      <c r="I24" s="663">
        <v>0.42</v>
      </c>
      <c r="J24" s="664" t="s">
        <v>32</v>
      </c>
      <c r="K24" s="818" t="s">
        <v>2005</v>
      </c>
      <c r="L24" s="814" t="s">
        <v>32</v>
      </c>
      <c r="M24" s="815">
        <v>0.5</v>
      </c>
      <c r="N24" s="816"/>
    </row>
    <row r="25" spans="1:14" ht="17.100000000000001" customHeight="1">
      <c r="A25" s="138">
        <v>9</v>
      </c>
      <c r="B25" s="139" t="s">
        <v>37</v>
      </c>
      <c r="C25" s="376">
        <v>0.14000000000000001</v>
      </c>
      <c r="D25" s="367" t="s">
        <v>32</v>
      </c>
      <c r="E25" s="572">
        <v>0.56000000000000005</v>
      </c>
      <c r="F25" s="564" t="s">
        <v>32</v>
      </c>
      <c r="G25" s="663">
        <v>0.8</v>
      </c>
      <c r="H25" s="664" t="s">
        <v>32</v>
      </c>
      <c r="I25" s="663">
        <v>0.19</v>
      </c>
      <c r="J25" s="664" t="s">
        <v>32</v>
      </c>
      <c r="K25" s="818">
        <v>1.2E-2</v>
      </c>
      <c r="L25" s="814" t="s">
        <v>32</v>
      </c>
      <c r="M25" s="815">
        <v>1</v>
      </c>
      <c r="N25" s="816"/>
    </row>
    <row r="26" spans="1:14" ht="17.100000000000001" customHeight="1">
      <c r="A26" s="138">
        <v>10</v>
      </c>
      <c r="B26" s="139" t="s">
        <v>38</v>
      </c>
      <c r="C26" s="367" t="s">
        <v>229</v>
      </c>
      <c r="D26" s="367" t="s">
        <v>39</v>
      </c>
      <c r="E26" s="564" t="s">
        <v>229</v>
      </c>
      <c r="F26" s="564" t="s">
        <v>39</v>
      </c>
      <c r="G26" s="751" t="s">
        <v>229</v>
      </c>
      <c r="H26" s="749" t="s">
        <v>39</v>
      </c>
      <c r="I26" s="751" t="s">
        <v>229</v>
      </c>
      <c r="J26" s="749" t="s">
        <v>39</v>
      </c>
      <c r="K26" s="818" t="s">
        <v>229</v>
      </c>
      <c r="L26" s="814" t="s">
        <v>39</v>
      </c>
      <c r="M26" s="815">
        <v>0.2</v>
      </c>
      <c r="N26" s="816"/>
    </row>
    <row r="27" spans="1:14" ht="17.100000000000001" customHeight="1">
      <c r="A27" s="138">
        <v>11</v>
      </c>
      <c r="B27" s="139" t="s">
        <v>40</v>
      </c>
      <c r="C27" s="367" t="s">
        <v>230</v>
      </c>
      <c r="D27" s="367" t="s">
        <v>41</v>
      </c>
      <c r="E27" s="564" t="s">
        <v>230</v>
      </c>
      <c r="F27" s="750" t="s">
        <v>41</v>
      </c>
      <c r="G27" s="752" t="s">
        <v>230</v>
      </c>
      <c r="H27" s="753" t="s">
        <v>41</v>
      </c>
      <c r="I27" s="752" t="s">
        <v>230</v>
      </c>
      <c r="J27" s="753" t="s">
        <v>41</v>
      </c>
      <c r="K27" s="814" t="s">
        <v>230</v>
      </c>
      <c r="L27" s="814" t="s">
        <v>41</v>
      </c>
      <c r="M27" s="815">
        <v>0.5</v>
      </c>
      <c r="N27" s="816"/>
    </row>
    <row r="28" spans="1:14" ht="17.100000000000001" customHeight="1">
      <c r="G28" s="660"/>
      <c r="H28" s="660"/>
      <c r="I28" s="660"/>
      <c r="J28" s="660"/>
      <c r="K28" s="660"/>
      <c r="L28" s="660"/>
    </row>
  </sheetData>
  <mergeCells count="40">
    <mergeCell ref="G8:H8"/>
    <mergeCell ref="G9:H9"/>
    <mergeCell ref="G11:H11"/>
    <mergeCell ref="G12:H12"/>
    <mergeCell ref="K3:L3"/>
    <mergeCell ref="K7:L7"/>
    <mergeCell ref="K9:L9"/>
    <mergeCell ref="K11:L11"/>
    <mergeCell ref="I3:J3"/>
    <mergeCell ref="I7:J7"/>
    <mergeCell ref="I9:J9"/>
    <mergeCell ref="I11:J11"/>
    <mergeCell ref="G3:H3"/>
    <mergeCell ref="G4:H4"/>
    <mergeCell ref="G5:H5"/>
    <mergeCell ref="G6:H6"/>
    <mergeCell ref="G7:H7"/>
    <mergeCell ref="E3:F3"/>
    <mergeCell ref="A10:B10"/>
    <mergeCell ref="A11:B11"/>
    <mergeCell ref="A12:B12"/>
    <mergeCell ref="C9:D9"/>
    <mergeCell ref="A8:B8"/>
    <mergeCell ref="A9:B9"/>
    <mergeCell ref="A3:B3"/>
    <mergeCell ref="C3:D3"/>
    <mergeCell ref="A4:B4"/>
    <mergeCell ref="A5:B5"/>
    <mergeCell ref="A7:B7"/>
    <mergeCell ref="A6:B6"/>
    <mergeCell ref="M13:N13"/>
    <mergeCell ref="E13:F13"/>
    <mergeCell ref="G13:H13"/>
    <mergeCell ref="E9:F9"/>
    <mergeCell ref="A13:A16"/>
    <mergeCell ref="B13:B16"/>
    <mergeCell ref="C13:D13"/>
    <mergeCell ref="K13:L13"/>
    <mergeCell ref="I13:J13"/>
    <mergeCell ref="I12:J1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tabColor rgb="FF6666FF"/>
  </sheetPr>
  <dimension ref="A1:L42"/>
  <sheetViews>
    <sheetView zoomScale="90" zoomScaleNormal="90" workbookViewId="0">
      <pane ySplit="3" topLeftCell="A32" activePane="bottomLeft" state="frozen"/>
      <selection activeCell="F915" sqref="F915"/>
      <selection pane="bottomLeft" activeCell="F44" sqref="F44"/>
    </sheetView>
  </sheetViews>
  <sheetFormatPr defaultColWidth="9.140625" defaultRowHeight="20.100000000000001" customHeight="1"/>
  <cols>
    <col min="1" max="1" width="4.42578125" style="130" customWidth="1"/>
    <col min="2" max="2" width="18.140625" style="278" customWidth="1"/>
    <col min="3" max="3" width="22.5703125" style="130" bestFit="1" customWidth="1"/>
    <col min="4" max="4" width="18.140625" style="280" customWidth="1"/>
    <col min="5" max="5" width="26.7109375" style="280" customWidth="1"/>
    <col min="6" max="6" width="33.28515625" style="280" customWidth="1"/>
    <col min="7" max="7" width="15" style="280" customWidth="1"/>
    <col min="8" max="8" width="18.140625" style="281" customWidth="1"/>
    <col min="9" max="9" width="16.140625" style="281" customWidth="1"/>
    <col min="10" max="10" width="16.140625" style="280" customWidth="1"/>
    <col min="11" max="11" width="31.140625" style="280" bestFit="1" customWidth="1"/>
    <col min="12" max="12" width="27.42578125" style="280" customWidth="1"/>
    <col min="13" max="16384" width="9.140625" style="280"/>
  </cols>
  <sheetData>
    <row r="1" spans="1:12" ht="15" customHeight="1">
      <c r="A1" s="151" t="s">
        <v>1190</v>
      </c>
      <c r="C1" s="279"/>
      <c r="D1" s="279"/>
      <c r="E1" s="279"/>
      <c r="F1" s="279"/>
      <c r="G1" s="279"/>
      <c r="H1" s="279"/>
      <c r="I1" s="279"/>
      <c r="J1" s="279"/>
    </row>
    <row r="2" spans="1:12" ht="15"/>
    <row r="3" spans="1:12" s="83" customFormat="1" ht="30">
      <c r="A3" s="447" t="s">
        <v>0</v>
      </c>
      <c r="B3" s="446" t="s">
        <v>378</v>
      </c>
      <c r="C3" s="447" t="s">
        <v>379</v>
      </c>
      <c r="D3" s="447" t="s">
        <v>380</v>
      </c>
      <c r="E3" s="447" t="s">
        <v>381</v>
      </c>
      <c r="F3" s="447" t="s">
        <v>382</v>
      </c>
      <c r="G3" s="447" t="s">
        <v>78</v>
      </c>
      <c r="H3" s="448" t="s">
        <v>559</v>
      </c>
      <c r="I3" s="448" t="s">
        <v>560</v>
      </c>
      <c r="J3" s="448" t="s">
        <v>653</v>
      </c>
      <c r="K3" s="447" t="s">
        <v>652</v>
      </c>
      <c r="L3" s="517" t="s">
        <v>1369</v>
      </c>
    </row>
    <row r="4" spans="1:12" s="130" customFormat="1" ht="38.25" customHeight="1">
      <c r="A4" s="1046">
        <v>1</v>
      </c>
      <c r="B4" s="1048">
        <v>45693</v>
      </c>
      <c r="C4" s="1046" t="s">
        <v>1338</v>
      </c>
      <c r="D4" s="1046" t="s">
        <v>1339</v>
      </c>
      <c r="E4" s="1046" t="s">
        <v>1340</v>
      </c>
      <c r="F4" s="512" t="s">
        <v>1341</v>
      </c>
      <c r="G4" s="513" t="s">
        <v>1342</v>
      </c>
      <c r="H4" s="519">
        <v>879716</v>
      </c>
      <c r="I4" s="514"/>
      <c r="J4" s="1047">
        <f>H4+H5</f>
        <v>2008219</v>
      </c>
      <c r="K4" s="1046" t="s">
        <v>1343</v>
      </c>
      <c r="L4" s="1046"/>
    </row>
    <row r="5" spans="1:12" s="130" customFormat="1" ht="35.25" customHeight="1">
      <c r="A5" s="1039"/>
      <c r="B5" s="1036"/>
      <c r="C5" s="1039"/>
      <c r="D5" s="1039"/>
      <c r="E5" s="1039"/>
      <c r="F5" s="512" t="s">
        <v>1344</v>
      </c>
      <c r="G5" s="513" t="s">
        <v>1342</v>
      </c>
      <c r="H5" s="519">
        <v>1128503</v>
      </c>
      <c r="I5" s="514"/>
      <c r="J5" s="1045"/>
      <c r="K5" s="1039"/>
      <c r="L5" s="1039"/>
    </row>
    <row r="6" spans="1:12" ht="15" customHeight="1">
      <c r="A6" s="1046">
        <v>2</v>
      </c>
      <c r="B6" s="1048">
        <v>45694</v>
      </c>
      <c r="C6" s="1046" t="s">
        <v>1345</v>
      </c>
      <c r="D6" s="1046" t="s">
        <v>1346</v>
      </c>
      <c r="E6" s="1046" t="s">
        <v>1347</v>
      </c>
      <c r="F6" s="515" t="s">
        <v>1348</v>
      </c>
      <c r="G6" s="513"/>
      <c r="H6" s="519">
        <v>53360000</v>
      </c>
      <c r="I6" s="514"/>
      <c r="J6" s="1047">
        <f>H6+H7+H8+H9+H10</f>
        <v>137956243</v>
      </c>
      <c r="K6" s="1046" t="s">
        <v>1349</v>
      </c>
      <c r="L6" s="1046"/>
    </row>
    <row r="7" spans="1:12" ht="15">
      <c r="A7" s="1038"/>
      <c r="B7" s="1038"/>
      <c r="C7" s="1038"/>
      <c r="D7" s="1038"/>
      <c r="E7" s="1038"/>
      <c r="F7" s="515" t="s">
        <v>1350</v>
      </c>
      <c r="G7" s="513"/>
      <c r="H7" s="519">
        <v>68632000</v>
      </c>
      <c r="I7" s="514"/>
      <c r="J7" s="1044"/>
      <c r="K7" s="1038"/>
      <c r="L7" s="1038"/>
    </row>
    <row r="8" spans="1:12" ht="15">
      <c r="A8" s="1038"/>
      <c r="B8" s="1038"/>
      <c r="C8" s="1038"/>
      <c r="D8" s="1038"/>
      <c r="E8" s="1038"/>
      <c r="F8" s="515" t="s">
        <v>1351</v>
      </c>
      <c r="G8" s="513"/>
      <c r="H8" s="519">
        <v>7390130</v>
      </c>
      <c r="I8" s="514"/>
      <c r="J8" s="1044"/>
      <c r="K8" s="1038"/>
      <c r="L8" s="1038"/>
    </row>
    <row r="9" spans="1:12" ht="15">
      <c r="A9" s="1038"/>
      <c r="B9" s="1038"/>
      <c r="C9" s="1038"/>
      <c r="D9" s="1038"/>
      <c r="E9" s="1038"/>
      <c r="F9" s="515" t="s">
        <v>1352</v>
      </c>
      <c r="G9" s="513"/>
      <c r="H9" s="519">
        <v>1029250</v>
      </c>
      <c r="I9" s="514"/>
      <c r="J9" s="1044"/>
      <c r="K9" s="1038"/>
      <c r="L9" s="1038"/>
    </row>
    <row r="10" spans="1:12" ht="15">
      <c r="A10" s="1039"/>
      <c r="B10" s="1039"/>
      <c r="C10" s="1039"/>
      <c r="D10" s="1039"/>
      <c r="E10" s="1039"/>
      <c r="F10" s="515" t="s">
        <v>1353</v>
      </c>
      <c r="G10" s="513"/>
      <c r="H10" s="519">
        <v>7544863</v>
      </c>
      <c r="I10" s="514"/>
      <c r="J10" s="1045"/>
      <c r="K10" s="1039"/>
      <c r="L10" s="1039"/>
    </row>
    <row r="11" spans="1:12" ht="15" customHeight="1">
      <c r="A11" s="1046">
        <v>3</v>
      </c>
      <c r="B11" s="1048">
        <v>45714</v>
      </c>
      <c r="C11" s="1046" t="s">
        <v>1354</v>
      </c>
      <c r="D11" s="1046" t="s">
        <v>1355</v>
      </c>
      <c r="E11" s="1046" t="s">
        <v>1356</v>
      </c>
      <c r="F11" s="515" t="s">
        <v>1357</v>
      </c>
      <c r="G11" s="513"/>
      <c r="H11" s="519">
        <v>3347856</v>
      </c>
      <c r="I11" s="514"/>
      <c r="J11" s="1047">
        <f>SUM(H11:H17)</f>
        <v>23819719</v>
      </c>
      <c r="K11" s="1046" t="s">
        <v>1358</v>
      </c>
      <c r="L11" s="1046"/>
    </row>
    <row r="12" spans="1:12" ht="15">
      <c r="A12" s="1038"/>
      <c r="B12" s="1038"/>
      <c r="C12" s="1038"/>
      <c r="D12" s="1038"/>
      <c r="E12" s="1038"/>
      <c r="F12" s="515" t="s">
        <v>1359</v>
      </c>
      <c r="G12" s="513"/>
      <c r="H12" s="519">
        <v>638428</v>
      </c>
      <c r="I12" s="514"/>
      <c r="J12" s="1044"/>
      <c r="K12" s="1038"/>
      <c r="L12" s="1038"/>
    </row>
    <row r="13" spans="1:12" ht="15">
      <c r="A13" s="1038"/>
      <c r="B13" s="1038"/>
      <c r="C13" s="1038"/>
      <c r="D13" s="1038"/>
      <c r="E13" s="1038"/>
      <c r="F13" s="515" t="s">
        <v>1360</v>
      </c>
      <c r="G13" s="513"/>
      <c r="H13" s="519">
        <v>638428</v>
      </c>
      <c r="I13" s="514"/>
      <c r="J13" s="1044"/>
      <c r="K13" s="1038"/>
      <c r="L13" s="1038"/>
    </row>
    <row r="14" spans="1:12" ht="24" customHeight="1">
      <c r="A14" s="1038"/>
      <c r="B14" s="1038"/>
      <c r="C14" s="1038"/>
      <c r="D14" s="1038"/>
      <c r="E14" s="1038"/>
      <c r="F14" s="518" t="s">
        <v>1361</v>
      </c>
      <c r="G14" s="513"/>
      <c r="H14" s="519">
        <v>1997104</v>
      </c>
      <c r="I14" s="514"/>
      <c r="J14" s="1044"/>
      <c r="K14" s="1038"/>
      <c r="L14" s="1038"/>
    </row>
    <row r="15" spans="1:12" ht="15">
      <c r="A15" s="1038"/>
      <c r="B15" s="1038"/>
      <c r="C15" s="1038"/>
      <c r="D15" s="1038"/>
      <c r="E15" s="1038"/>
      <c r="F15" s="515" t="s">
        <v>1362</v>
      </c>
      <c r="G15" s="513"/>
      <c r="H15" s="519">
        <v>499276</v>
      </c>
      <c r="I15" s="514"/>
      <c r="J15" s="1044"/>
      <c r="K15" s="1038"/>
      <c r="L15" s="1038"/>
    </row>
    <row r="16" spans="1:12" ht="15">
      <c r="A16" s="1038"/>
      <c r="B16" s="1038"/>
      <c r="C16" s="1038"/>
      <c r="D16" s="1038"/>
      <c r="E16" s="1038"/>
      <c r="F16" s="515" t="s">
        <v>1363</v>
      </c>
      <c r="G16" s="513"/>
      <c r="H16" s="519">
        <v>15186760</v>
      </c>
      <c r="I16" s="514"/>
      <c r="J16" s="1044"/>
      <c r="K16" s="1038"/>
      <c r="L16" s="1038"/>
    </row>
    <row r="17" spans="1:12" ht="15">
      <c r="A17" s="1039"/>
      <c r="B17" s="1039"/>
      <c r="C17" s="1039"/>
      <c r="D17" s="1039"/>
      <c r="E17" s="1039"/>
      <c r="F17" s="515" t="s">
        <v>1370</v>
      </c>
      <c r="G17" s="513"/>
      <c r="H17" s="519">
        <v>1511867</v>
      </c>
      <c r="I17" s="514"/>
      <c r="J17" s="1045"/>
      <c r="K17" s="1039"/>
      <c r="L17" s="1039"/>
    </row>
    <row r="18" spans="1:12" ht="81" customHeight="1">
      <c r="A18" s="170">
        <v>4</v>
      </c>
      <c r="B18" s="516">
        <v>45714</v>
      </c>
      <c r="C18" s="513" t="s">
        <v>1364</v>
      </c>
      <c r="D18" s="513" t="s">
        <v>1365</v>
      </c>
      <c r="E18" s="513" t="s">
        <v>1366</v>
      </c>
      <c r="F18" s="512" t="s">
        <v>1367</v>
      </c>
      <c r="G18" s="513"/>
      <c r="H18" s="514">
        <v>879716</v>
      </c>
      <c r="I18" s="514"/>
      <c r="J18" s="514">
        <f>H18</f>
        <v>879716</v>
      </c>
      <c r="K18" s="513" t="s">
        <v>1368</v>
      </c>
      <c r="L18" s="513"/>
    </row>
    <row r="19" spans="1:12" ht="103.5" customHeight="1">
      <c r="A19" s="170">
        <v>5</v>
      </c>
      <c r="B19" s="616">
        <v>45719</v>
      </c>
      <c r="C19" s="597" t="s">
        <v>1640</v>
      </c>
      <c r="D19" s="597" t="s">
        <v>1641</v>
      </c>
      <c r="E19" s="597" t="s">
        <v>1642</v>
      </c>
      <c r="F19" s="599" t="s">
        <v>1643</v>
      </c>
      <c r="G19" s="597"/>
      <c r="H19" s="647">
        <v>10877560</v>
      </c>
      <c r="I19" s="647"/>
      <c r="J19" s="647">
        <f>H19</f>
        <v>10877560</v>
      </c>
      <c r="K19" s="597"/>
      <c r="L19" s="520"/>
    </row>
    <row r="20" spans="1:12" ht="103.5" customHeight="1">
      <c r="A20" s="170">
        <v>6</v>
      </c>
      <c r="B20" s="616">
        <v>45727</v>
      </c>
      <c r="C20" s="597" t="s">
        <v>1644</v>
      </c>
      <c r="D20" s="597" t="s">
        <v>1645</v>
      </c>
      <c r="E20" s="597" t="s">
        <v>1642</v>
      </c>
      <c r="F20" s="648" t="s">
        <v>1646</v>
      </c>
      <c r="G20" s="648"/>
      <c r="H20" s="647">
        <v>2828742</v>
      </c>
      <c r="I20" s="647"/>
      <c r="J20" s="647">
        <v>2828742</v>
      </c>
      <c r="K20" s="597"/>
      <c r="L20" s="520"/>
    </row>
    <row r="21" spans="1:12" ht="95.25" customHeight="1">
      <c r="A21" s="170">
        <v>7</v>
      </c>
      <c r="B21" s="729">
        <v>45763</v>
      </c>
      <c r="C21" s="727" t="s">
        <v>1864</v>
      </c>
      <c r="D21" s="727" t="s">
        <v>1865</v>
      </c>
      <c r="E21" s="726" t="s">
        <v>1870</v>
      </c>
      <c r="F21" s="727" t="s">
        <v>1866</v>
      </c>
      <c r="G21" s="727"/>
      <c r="H21" s="728"/>
      <c r="I21" s="728">
        <v>84500000</v>
      </c>
      <c r="J21" s="728">
        <v>84500000</v>
      </c>
      <c r="K21" s="380"/>
      <c r="L21" s="520"/>
    </row>
    <row r="22" spans="1:12" ht="29.25" customHeight="1">
      <c r="A22" s="730">
        <v>8</v>
      </c>
      <c r="B22" s="729">
        <v>45768</v>
      </c>
      <c r="C22" s="727" t="s">
        <v>1867</v>
      </c>
      <c r="D22" s="727" t="s">
        <v>1868</v>
      </c>
      <c r="E22" s="727" t="s">
        <v>1869</v>
      </c>
      <c r="F22" s="727" t="s">
        <v>1866</v>
      </c>
      <c r="G22" s="727"/>
      <c r="H22" s="728"/>
      <c r="I22" s="728">
        <v>200000</v>
      </c>
      <c r="J22" s="728">
        <v>200000</v>
      </c>
      <c r="K22" s="730"/>
      <c r="L22" s="730"/>
    </row>
    <row r="23" spans="1:12" ht="27" customHeight="1">
      <c r="A23" s="1031">
        <v>9</v>
      </c>
      <c r="B23" s="1034" t="s">
        <v>2194</v>
      </c>
      <c r="C23" s="1033" t="s">
        <v>2108</v>
      </c>
      <c r="D23" s="1033" t="s">
        <v>2109</v>
      </c>
      <c r="E23" s="1033" t="s">
        <v>2110</v>
      </c>
      <c r="F23" s="878" t="s">
        <v>2111</v>
      </c>
      <c r="G23" s="875"/>
      <c r="H23" s="877">
        <v>1664579</v>
      </c>
      <c r="I23" s="881"/>
      <c r="J23" s="1043">
        <f>SUM(H23:H27)</f>
        <v>28128500</v>
      </c>
      <c r="K23" s="881"/>
      <c r="L23" s="881"/>
    </row>
    <row r="24" spans="1:12" ht="27" customHeight="1">
      <c r="A24" s="1032"/>
      <c r="B24" s="1035"/>
      <c r="C24" s="1033"/>
      <c r="D24" s="1033"/>
      <c r="E24" s="1033"/>
      <c r="F24" s="878" t="s">
        <v>2112</v>
      </c>
      <c r="G24" s="875"/>
      <c r="H24" s="877">
        <v>1192602</v>
      </c>
      <c r="I24" s="881"/>
      <c r="J24" s="1044"/>
      <c r="K24" s="881"/>
      <c r="L24" s="881"/>
    </row>
    <row r="25" spans="1:12" ht="27" customHeight="1">
      <c r="A25" s="1032"/>
      <c r="B25" s="1035"/>
      <c r="C25" s="1033"/>
      <c r="D25" s="1033"/>
      <c r="E25" s="1033"/>
      <c r="F25" s="878" t="s">
        <v>2113</v>
      </c>
      <c r="G25" s="875"/>
      <c r="H25" s="877">
        <v>280459</v>
      </c>
      <c r="I25" s="881"/>
      <c r="J25" s="1044"/>
      <c r="K25" s="881"/>
      <c r="L25" s="881"/>
    </row>
    <row r="26" spans="1:12" ht="27" customHeight="1">
      <c r="A26" s="1032"/>
      <c r="B26" s="1035"/>
      <c r="C26" s="1033"/>
      <c r="D26" s="1033"/>
      <c r="E26" s="1033"/>
      <c r="F26" s="878" t="s">
        <v>2114</v>
      </c>
      <c r="G26" s="875"/>
      <c r="H26" s="877">
        <v>11009880</v>
      </c>
      <c r="I26" s="881"/>
      <c r="J26" s="1044"/>
      <c r="K26" s="881"/>
      <c r="L26" s="881"/>
    </row>
    <row r="27" spans="1:12" ht="27" customHeight="1">
      <c r="A27" s="1032"/>
      <c r="B27" s="1036"/>
      <c r="C27" s="1033"/>
      <c r="D27" s="1033"/>
      <c r="E27" s="1033"/>
      <c r="F27" s="879" t="s">
        <v>2115</v>
      </c>
      <c r="G27" s="875"/>
      <c r="H27" s="877">
        <v>13980980</v>
      </c>
      <c r="I27" s="881"/>
      <c r="J27" s="1045"/>
      <c r="K27" s="881"/>
      <c r="L27" s="881"/>
    </row>
    <row r="28" spans="1:12" ht="27" customHeight="1">
      <c r="A28" s="1033">
        <v>10</v>
      </c>
      <c r="B28" s="1034">
        <v>45804</v>
      </c>
      <c r="C28" s="1037" t="s">
        <v>2104</v>
      </c>
      <c r="D28" s="1037" t="s">
        <v>2105</v>
      </c>
      <c r="E28" s="1040" t="s">
        <v>2098</v>
      </c>
      <c r="F28" s="874" t="s">
        <v>2099</v>
      </c>
      <c r="G28" s="875"/>
      <c r="H28" s="880">
        <v>13390980</v>
      </c>
      <c r="I28" s="881"/>
      <c r="J28" s="1043">
        <f>SUM(H28:H32)</f>
        <v>27538500</v>
      </c>
      <c r="K28" s="881"/>
      <c r="L28" s="881"/>
    </row>
    <row r="29" spans="1:12" ht="27" customHeight="1">
      <c r="A29" s="1033"/>
      <c r="B29" s="1035"/>
      <c r="C29" s="1038"/>
      <c r="D29" s="1038"/>
      <c r="E29" s="1041"/>
      <c r="F29" s="876" t="s">
        <v>2100</v>
      </c>
      <c r="G29" s="875"/>
      <c r="H29" s="877">
        <v>11009880</v>
      </c>
      <c r="I29" s="881"/>
      <c r="J29" s="1038"/>
      <c r="K29" s="881"/>
      <c r="L29" s="881"/>
    </row>
    <row r="30" spans="1:12" ht="27" customHeight="1">
      <c r="A30" s="1033"/>
      <c r="B30" s="1035"/>
      <c r="C30" s="1038"/>
      <c r="D30" s="1038"/>
      <c r="E30" s="1041"/>
      <c r="F30" s="876" t="s">
        <v>2101</v>
      </c>
      <c r="G30" s="875"/>
      <c r="H30" s="877">
        <v>280459</v>
      </c>
      <c r="I30" s="881"/>
      <c r="J30" s="1038"/>
      <c r="K30" s="881"/>
      <c r="L30" s="881"/>
    </row>
    <row r="31" spans="1:12" ht="27" customHeight="1">
      <c r="A31" s="1033"/>
      <c r="B31" s="1035"/>
      <c r="C31" s="1038"/>
      <c r="D31" s="1038"/>
      <c r="E31" s="1041"/>
      <c r="F31" s="876" t="s">
        <v>2102</v>
      </c>
      <c r="G31" s="875"/>
      <c r="H31" s="877">
        <v>1664579</v>
      </c>
      <c r="I31" s="881"/>
      <c r="J31" s="1038"/>
      <c r="K31" s="881"/>
      <c r="L31" s="881"/>
    </row>
    <row r="32" spans="1:12" ht="27" customHeight="1">
      <c r="A32" s="1033"/>
      <c r="B32" s="1036"/>
      <c r="C32" s="1039"/>
      <c r="D32" s="1039"/>
      <c r="E32" s="1042"/>
      <c r="F32" s="874" t="s">
        <v>2103</v>
      </c>
      <c r="G32" s="875"/>
      <c r="H32" s="877">
        <v>1192602</v>
      </c>
      <c r="I32" s="881"/>
      <c r="J32" s="1039"/>
      <c r="K32" s="881"/>
      <c r="L32" s="881"/>
    </row>
    <row r="33" spans="1:12" ht="27.75" customHeight="1">
      <c r="A33" s="1031">
        <v>11</v>
      </c>
      <c r="B33" s="1034">
        <v>45804</v>
      </c>
      <c r="C33" s="1037" t="s">
        <v>2106</v>
      </c>
      <c r="D33" s="1037" t="s">
        <v>2107</v>
      </c>
      <c r="E33" s="1040" t="s">
        <v>2098</v>
      </c>
      <c r="F33" s="874" t="s">
        <v>2099</v>
      </c>
      <c r="G33" s="875"/>
      <c r="H33" s="880">
        <v>13390980</v>
      </c>
      <c r="I33" s="881"/>
      <c r="J33" s="1043">
        <f>SUM(H33:H37)</f>
        <v>27538500</v>
      </c>
      <c r="K33" s="881"/>
      <c r="L33" s="881"/>
    </row>
    <row r="34" spans="1:12" ht="20.100000000000001" customHeight="1">
      <c r="A34" s="1032"/>
      <c r="B34" s="1035"/>
      <c r="C34" s="1038"/>
      <c r="D34" s="1038"/>
      <c r="E34" s="1041"/>
      <c r="F34" s="876" t="s">
        <v>2100</v>
      </c>
      <c r="G34" s="875"/>
      <c r="H34" s="877">
        <v>11009880</v>
      </c>
      <c r="I34" s="881"/>
      <c r="J34" s="1038"/>
      <c r="K34" s="881"/>
      <c r="L34" s="881"/>
    </row>
    <row r="35" spans="1:12" ht="20.100000000000001" customHeight="1">
      <c r="A35" s="1032"/>
      <c r="B35" s="1035"/>
      <c r="C35" s="1038"/>
      <c r="D35" s="1038"/>
      <c r="E35" s="1041"/>
      <c r="F35" s="876" t="s">
        <v>2101</v>
      </c>
      <c r="G35" s="875"/>
      <c r="H35" s="877">
        <v>280459</v>
      </c>
      <c r="I35" s="881"/>
      <c r="J35" s="1038"/>
      <c r="K35" s="881"/>
      <c r="L35" s="881"/>
    </row>
    <row r="36" spans="1:12" ht="20.100000000000001" customHeight="1">
      <c r="A36" s="1032"/>
      <c r="B36" s="1035"/>
      <c r="C36" s="1038"/>
      <c r="D36" s="1038"/>
      <c r="E36" s="1041"/>
      <c r="F36" s="876" t="s">
        <v>2102</v>
      </c>
      <c r="G36" s="875"/>
      <c r="H36" s="877">
        <v>1664579</v>
      </c>
      <c r="I36" s="881"/>
      <c r="J36" s="1038"/>
      <c r="K36" s="881"/>
      <c r="L36" s="881"/>
    </row>
    <row r="37" spans="1:12" ht="30">
      <c r="A37" s="1032"/>
      <c r="B37" s="1036"/>
      <c r="C37" s="1039"/>
      <c r="D37" s="1039"/>
      <c r="E37" s="1042"/>
      <c r="F37" s="874" t="s">
        <v>2103</v>
      </c>
      <c r="G37" s="875"/>
      <c r="H37" s="877">
        <v>1192602</v>
      </c>
      <c r="I37" s="881"/>
      <c r="J37" s="1039"/>
      <c r="K37" s="881"/>
      <c r="L37" s="881"/>
    </row>
    <row r="38" spans="1:12" ht="30">
      <c r="A38" s="1033">
        <v>12</v>
      </c>
      <c r="B38" s="1034">
        <v>45804</v>
      </c>
      <c r="C38" s="1037" t="s">
        <v>2096</v>
      </c>
      <c r="D38" s="1037" t="s">
        <v>2097</v>
      </c>
      <c r="E38" s="1040" t="s">
        <v>2098</v>
      </c>
      <c r="F38" s="874" t="s">
        <v>2099</v>
      </c>
      <c r="G38" s="875"/>
      <c r="H38" s="880">
        <v>13390980</v>
      </c>
      <c r="I38" s="881"/>
      <c r="J38" s="1043">
        <f>SUM(H38:H42)</f>
        <v>27538500</v>
      </c>
      <c r="K38" s="881"/>
      <c r="L38" s="881"/>
    </row>
    <row r="39" spans="1:12" ht="20.100000000000001" customHeight="1">
      <c r="A39" s="1033"/>
      <c r="B39" s="1035"/>
      <c r="C39" s="1038"/>
      <c r="D39" s="1038"/>
      <c r="E39" s="1041"/>
      <c r="F39" s="876" t="s">
        <v>2100</v>
      </c>
      <c r="G39" s="875"/>
      <c r="H39" s="877">
        <v>11009880</v>
      </c>
      <c r="I39" s="881"/>
      <c r="J39" s="1038"/>
      <c r="K39" s="881"/>
      <c r="L39" s="881"/>
    </row>
    <row r="40" spans="1:12" ht="20.100000000000001" customHeight="1">
      <c r="A40" s="1033"/>
      <c r="B40" s="1035"/>
      <c r="C40" s="1038"/>
      <c r="D40" s="1038"/>
      <c r="E40" s="1041"/>
      <c r="F40" s="876" t="s">
        <v>2101</v>
      </c>
      <c r="G40" s="875"/>
      <c r="H40" s="877">
        <v>280459</v>
      </c>
      <c r="I40" s="881"/>
      <c r="J40" s="1038"/>
      <c r="K40" s="881"/>
      <c r="L40" s="881"/>
    </row>
    <row r="41" spans="1:12" ht="20.100000000000001" customHeight="1">
      <c r="A41" s="1033"/>
      <c r="B41" s="1035"/>
      <c r="C41" s="1038"/>
      <c r="D41" s="1038"/>
      <c r="E41" s="1041"/>
      <c r="F41" s="876" t="s">
        <v>2102</v>
      </c>
      <c r="G41" s="875"/>
      <c r="H41" s="877">
        <v>1664579</v>
      </c>
      <c r="I41" s="882"/>
      <c r="J41" s="1038"/>
      <c r="K41" s="881"/>
      <c r="L41" s="881"/>
    </row>
    <row r="42" spans="1:12" ht="39.75" customHeight="1">
      <c r="A42" s="1033"/>
      <c r="B42" s="1036"/>
      <c r="C42" s="1039"/>
      <c r="D42" s="1039"/>
      <c r="E42" s="1042"/>
      <c r="F42" s="874" t="s">
        <v>2103</v>
      </c>
      <c r="G42" s="875"/>
      <c r="H42" s="877">
        <v>1192602</v>
      </c>
      <c r="I42" s="882"/>
      <c r="J42" s="1039"/>
      <c r="K42" s="881"/>
      <c r="L42" s="881"/>
    </row>
  </sheetData>
  <mergeCells count="48">
    <mergeCell ref="L11:L17"/>
    <mergeCell ref="A6:A10"/>
    <mergeCell ref="K11:K17"/>
    <mergeCell ref="E4:E5"/>
    <mergeCell ref="L4:L5"/>
    <mergeCell ref="E6:E10"/>
    <mergeCell ref="L6:L10"/>
    <mergeCell ref="E11:E17"/>
    <mergeCell ref="A11:A17"/>
    <mergeCell ref="B11:B17"/>
    <mergeCell ref="C11:C17"/>
    <mergeCell ref="D11:D17"/>
    <mergeCell ref="J11:J17"/>
    <mergeCell ref="K4:K5"/>
    <mergeCell ref="B6:B10"/>
    <mergeCell ref="C6:C10"/>
    <mergeCell ref="D6:D10"/>
    <mergeCell ref="J6:J10"/>
    <mergeCell ref="K6:K10"/>
    <mergeCell ref="A4:A5"/>
    <mergeCell ref="B4:B5"/>
    <mergeCell ref="C4:C5"/>
    <mergeCell ref="D4:D5"/>
    <mergeCell ref="J4:J5"/>
    <mergeCell ref="C38:C42"/>
    <mergeCell ref="D38:D42"/>
    <mergeCell ref="E38:E42"/>
    <mergeCell ref="J23:J27"/>
    <mergeCell ref="J28:J32"/>
    <mergeCell ref="J33:J37"/>
    <mergeCell ref="J38:J42"/>
    <mergeCell ref="C33:C37"/>
    <mergeCell ref="D33:D37"/>
    <mergeCell ref="E33:E37"/>
    <mergeCell ref="C23:C27"/>
    <mergeCell ref="D23:D27"/>
    <mergeCell ref="E23:E27"/>
    <mergeCell ref="C28:C32"/>
    <mergeCell ref="D28:D32"/>
    <mergeCell ref="E28:E32"/>
    <mergeCell ref="A23:A27"/>
    <mergeCell ref="A28:A32"/>
    <mergeCell ref="A33:A37"/>
    <mergeCell ref="A38:A42"/>
    <mergeCell ref="B38:B42"/>
    <mergeCell ref="B33:B37"/>
    <mergeCell ref="B23:B27"/>
    <mergeCell ref="B28:B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H12"/>
  <sheetViews>
    <sheetView zoomScale="85" zoomScaleNormal="85" workbookViewId="0">
      <selection activeCell="S7" sqref="S7"/>
    </sheetView>
  </sheetViews>
  <sheetFormatPr defaultRowHeight="15"/>
  <cols>
    <col min="1" max="1" width="3.7109375" customWidth="1"/>
    <col min="3" max="3" width="26.42578125" customWidth="1"/>
    <col min="4" max="4" width="18.7109375" customWidth="1"/>
    <col min="5" max="7" width="10.7109375" customWidth="1"/>
  </cols>
  <sheetData>
    <row r="1" spans="2:8" s="11" customFormat="1" ht="18.75">
      <c r="B1" s="7" t="s">
        <v>345</v>
      </c>
    </row>
    <row r="2" spans="2:8">
      <c r="B2" s="47" t="s">
        <v>0</v>
      </c>
      <c r="C2" s="47" t="s">
        <v>216</v>
      </c>
      <c r="D2" s="47" t="s">
        <v>217</v>
      </c>
      <c r="E2" s="47" t="s">
        <v>428</v>
      </c>
      <c r="F2" s="47" t="s">
        <v>223</v>
      </c>
      <c r="G2" s="47" t="s">
        <v>77</v>
      </c>
    </row>
    <row r="3" spans="2:8" ht="30" customHeight="1">
      <c r="B3" s="45">
        <v>1</v>
      </c>
      <c r="C3" s="951" t="s">
        <v>218</v>
      </c>
      <c r="D3" s="45" t="s">
        <v>429</v>
      </c>
      <c r="E3" s="45">
        <v>3</v>
      </c>
      <c r="F3" s="13">
        <v>4</v>
      </c>
      <c r="G3" s="45">
        <f>E3+F3</f>
        <v>7</v>
      </c>
      <c r="H3" s="48"/>
    </row>
    <row r="4" spans="2:8" ht="30" customHeight="1">
      <c r="B4" s="45">
        <f>B3+1</f>
        <v>2</v>
      </c>
      <c r="C4" s="952"/>
      <c r="D4" s="45" t="s">
        <v>219</v>
      </c>
      <c r="E4" s="45">
        <v>5</v>
      </c>
      <c r="F4" s="13"/>
      <c r="G4" s="45">
        <f t="shared" ref="G4:G10" si="0">E4+F4</f>
        <v>5</v>
      </c>
      <c r="H4" s="48"/>
    </row>
    <row r="5" spans="2:8" ht="30" customHeight="1">
      <c r="B5" s="45">
        <f t="shared" ref="B5:B10" si="1">B4+1</f>
        <v>3</v>
      </c>
      <c r="C5" s="952"/>
      <c r="D5" s="45" t="s">
        <v>388</v>
      </c>
      <c r="E5" s="45"/>
      <c r="F5" s="13"/>
      <c r="G5" s="45"/>
      <c r="H5" s="48"/>
    </row>
    <row r="6" spans="2:8" ht="30" customHeight="1">
      <c r="B6" s="45">
        <f t="shared" si="1"/>
        <v>4</v>
      </c>
      <c r="C6" s="952"/>
      <c r="D6" s="45" t="s">
        <v>430</v>
      </c>
      <c r="E6" s="45">
        <v>6</v>
      </c>
      <c r="F6" s="13"/>
      <c r="G6" s="45">
        <f t="shared" si="0"/>
        <v>6</v>
      </c>
      <c r="H6" s="48"/>
    </row>
    <row r="7" spans="2:8" ht="30" customHeight="1">
      <c r="B7" s="45">
        <f t="shared" si="1"/>
        <v>5</v>
      </c>
      <c r="C7" s="953"/>
      <c r="D7" s="45" t="s">
        <v>220</v>
      </c>
      <c r="E7" s="45">
        <v>4</v>
      </c>
      <c r="F7" s="13"/>
      <c r="G7" s="45">
        <f t="shared" si="0"/>
        <v>4</v>
      </c>
      <c r="H7" s="48"/>
    </row>
    <row r="8" spans="2:8" ht="30" customHeight="1">
      <c r="B8" s="955" t="s">
        <v>669</v>
      </c>
      <c r="C8" s="956"/>
      <c r="D8" s="224">
        <f>E8+F8</f>
        <v>22</v>
      </c>
      <c r="E8" s="224">
        <f>SUM(E3:E7)</f>
        <v>18</v>
      </c>
      <c r="F8" s="224">
        <f t="shared" ref="F8" si="2">SUM(F3:F7)</f>
        <v>4</v>
      </c>
      <c r="G8" s="224"/>
      <c r="H8" s="48"/>
    </row>
    <row r="9" spans="2:8" ht="30" customHeight="1">
      <c r="B9" s="45">
        <f>B7+1</f>
        <v>6</v>
      </c>
      <c r="C9" s="951" t="s">
        <v>221</v>
      </c>
      <c r="D9" s="45" t="s">
        <v>222</v>
      </c>
      <c r="E9" s="45">
        <v>10</v>
      </c>
      <c r="F9" s="13">
        <v>7</v>
      </c>
      <c r="G9" s="45">
        <f t="shared" si="0"/>
        <v>17</v>
      </c>
      <c r="H9" s="48"/>
    </row>
    <row r="10" spans="2:8" ht="30" customHeight="1">
      <c r="B10" s="45">
        <f t="shared" si="1"/>
        <v>7</v>
      </c>
      <c r="C10" s="954"/>
      <c r="D10" s="45" t="s">
        <v>1550</v>
      </c>
      <c r="E10" s="45">
        <v>1</v>
      </c>
      <c r="F10" s="13">
        <v>1</v>
      </c>
      <c r="G10" s="45">
        <f t="shared" si="0"/>
        <v>2</v>
      </c>
    </row>
    <row r="11" spans="2:8" ht="30" customHeight="1">
      <c r="B11" s="957" t="s">
        <v>670</v>
      </c>
      <c r="C11" s="957"/>
      <c r="D11" s="224">
        <f t="shared" ref="D11" si="3">E11+F11</f>
        <v>19</v>
      </c>
      <c r="E11" s="224">
        <f>SUM(E9:E10)</f>
        <v>11</v>
      </c>
      <c r="F11" s="224">
        <f>SUM(F9:F10)</f>
        <v>8</v>
      </c>
      <c r="G11" s="224"/>
    </row>
    <row r="12" spans="2:8" ht="30" customHeight="1">
      <c r="B12" s="958" t="s">
        <v>671</v>
      </c>
      <c r="C12" s="958"/>
      <c r="D12" s="282">
        <f>E12+F12</f>
        <v>41</v>
      </c>
      <c r="E12" s="46">
        <f>SUM(E8+E11)</f>
        <v>29</v>
      </c>
      <c r="F12" s="46">
        <f>SUM(F8+F11)</f>
        <v>12</v>
      </c>
      <c r="G12" s="46"/>
    </row>
  </sheetData>
  <mergeCells count="5">
    <mergeCell ref="C3:C7"/>
    <mergeCell ref="C9:C10"/>
    <mergeCell ref="B8:C8"/>
    <mergeCell ref="B11:C11"/>
    <mergeCell ref="B12:C12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0">
    <tabColor rgb="FF6666FF"/>
  </sheetPr>
  <dimension ref="A1:I26"/>
  <sheetViews>
    <sheetView zoomScale="90" zoomScaleNormal="90" workbookViewId="0">
      <pane ySplit="1" topLeftCell="A11" activePane="bottomLeft" state="frozen"/>
      <selection activeCell="F915" sqref="F915"/>
      <selection pane="bottomLeft" activeCell="I21" sqref="I21"/>
    </sheetView>
  </sheetViews>
  <sheetFormatPr defaultRowHeight="15" customHeight="1"/>
  <cols>
    <col min="1" max="1" width="4.7109375" style="3" customWidth="1"/>
    <col min="2" max="2" width="24.5703125" style="3" customWidth="1"/>
    <col min="3" max="3" width="27.5703125" style="3" customWidth="1"/>
    <col min="4" max="4" width="18.7109375" style="3" customWidth="1"/>
    <col min="5" max="5" width="14.140625" style="3" customWidth="1"/>
    <col min="6" max="6" width="41.42578125" style="3" bestFit="1" customWidth="1"/>
    <col min="7" max="7" width="15.7109375" style="3" bestFit="1" customWidth="1"/>
    <col min="8" max="8" width="28.28515625" style="3" customWidth="1"/>
    <col min="9" max="9" width="17.140625" style="3" customWidth="1"/>
    <col min="10" max="256" width="11.5703125" style="3"/>
    <col min="257" max="257" width="4.5703125" style="3" customWidth="1"/>
    <col min="258" max="258" width="23.140625" style="3" customWidth="1"/>
    <col min="259" max="259" width="12.42578125" style="3" customWidth="1"/>
    <col min="260" max="260" width="15.85546875" style="3" customWidth="1"/>
    <col min="261" max="261" width="14.140625" style="3" customWidth="1"/>
    <col min="262" max="262" width="37.42578125" style="3" customWidth="1"/>
    <col min="263" max="263" width="13.5703125" style="3" customWidth="1"/>
    <col min="264" max="264" width="28.28515625" style="3" customWidth="1"/>
    <col min="265" max="265" width="17.140625" style="3" customWidth="1"/>
    <col min="266" max="512" width="11.5703125" style="3"/>
    <col min="513" max="513" width="4.5703125" style="3" customWidth="1"/>
    <col min="514" max="514" width="23.140625" style="3" customWidth="1"/>
    <col min="515" max="515" width="12.42578125" style="3" customWidth="1"/>
    <col min="516" max="516" width="15.85546875" style="3" customWidth="1"/>
    <col min="517" max="517" width="14.140625" style="3" customWidth="1"/>
    <col min="518" max="518" width="37.42578125" style="3" customWidth="1"/>
    <col min="519" max="519" width="13.5703125" style="3" customWidth="1"/>
    <col min="520" max="520" width="28.28515625" style="3" customWidth="1"/>
    <col min="521" max="521" width="17.140625" style="3" customWidth="1"/>
    <col min="522" max="768" width="11.5703125" style="3"/>
    <col min="769" max="769" width="4.5703125" style="3" customWidth="1"/>
    <col min="770" max="770" width="23.140625" style="3" customWidth="1"/>
    <col min="771" max="771" width="12.42578125" style="3" customWidth="1"/>
    <col min="772" max="772" width="15.85546875" style="3" customWidth="1"/>
    <col min="773" max="773" width="14.140625" style="3" customWidth="1"/>
    <col min="774" max="774" width="37.42578125" style="3" customWidth="1"/>
    <col min="775" max="775" width="13.5703125" style="3" customWidth="1"/>
    <col min="776" max="776" width="28.28515625" style="3" customWidth="1"/>
    <col min="777" max="777" width="17.140625" style="3" customWidth="1"/>
    <col min="778" max="1024" width="9.140625" style="3"/>
    <col min="1025" max="1025" width="4.5703125" style="3" customWidth="1"/>
    <col min="1026" max="1026" width="23.140625" style="3" customWidth="1"/>
    <col min="1027" max="1027" width="12.42578125" style="3" customWidth="1"/>
    <col min="1028" max="1028" width="15.85546875" style="3" customWidth="1"/>
    <col min="1029" max="1029" width="14.140625" style="3" customWidth="1"/>
    <col min="1030" max="1030" width="37.42578125" style="3" customWidth="1"/>
    <col min="1031" max="1031" width="13.5703125" style="3" customWidth="1"/>
    <col min="1032" max="1032" width="28.28515625" style="3" customWidth="1"/>
    <col min="1033" max="1033" width="17.140625" style="3" customWidth="1"/>
    <col min="1034" max="1280" width="11.5703125" style="3"/>
    <col min="1281" max="1281" width="4.5703125" style="3" customWidth="1"/>
    <col min="1282" max="1282" width="23.140625" style="3" customWidth="1"/>
    <col min="1283" max="1283" width="12.42578125" style="3" customWidth="1"/>
    <col min="1284" max="1284" width="15.85546875" style="3" customWidth="1"/>
    <col min="1285" max="1285" width="14.140625" style="3" customWidth="1"/>
    <col min="1286" max="1286" width="37.42578125" style="3" customWidth="1"/>
    <col min="1287" max="1287" width="13.5703125" style="3" customWidth="1"/>
    <col min="1288" max="1288" width="28.28515625" style="3" customWidth="1"/>
    <col min="1289" max="1289" width="17.140625" style="3" customWidth="1"/>
    <col min="1290" max="1536" width="11.5703125" style="3"/>
    <col min="1537" max="1537" width="4.5703125" style="3" customWidth="1"/>
    <col min="1538" max="1538" width="23.140625" style="3" customWidth="1"/>
    <col min="1539" max="1539" width="12.42578125" style="3" customWidth="1"/>
    <col min="1540" max="1540" width="15.85546875" style="3" customWidth="1"/>
    <col min="1541" max="1541" width="14.140625" style="3" customWidth="1"/>
    <col min="1542" max="1542" width="37.42578125" style="3" customWidth="1"/>
    <col min="1543" max="1543" width="13.5703125" style="3" customWidth="1"/>
    <col min="1544" max="1544" width="28.28515625" style="3" customWidth="1"/>
    <col min="1545" max="1545" width="17.140625" style="3" customWidth="1"/>
    <col min="1546" max="1792" width="11.5703125" style="3"/>
    <col min="1793" max="1793" width="4.5703125" style="3" customWidth="1"/>
    <col min="1794" max="1794" width="23.140625" style="3" customWidth="1"/>
    <col min="1795" max="1795" width="12.42578125" style="3" customWidth="1"/>
    <col min="1796" max="1796" width="15.85546875" style="3" customWidth="1"/>
    <col min="1797" max="1797" width="14.140625" style="3" customWidth="1"/>
    <col min="1798" max="1798" width="37.42578125" style="3" customWidth="1"/>
    <col min="1799" max="1799" width="13.5703125" style="3" customWidth="1"/>
    <col min="1800" max="1800" width="28.28515625" style="3" customWidth="1"/>
    <col min="1801" max="1801" width="17.140625" style="3" customWidth="1"/>
    <col min="1802" max="2048" width="9.140625" style="3"/>
    <col min="2049" max="2049" width="4.5703125" style="3" customWidth="1"/>
    <col min="2050" max="2050" width="23.140625" style="3" customWidth="1"/>
    <col min="2051" max="2051" width="12.42578125" style="3" customWidth="1"/>
    <col min="2052" max="2052" width="15.85546875" style="3" customWidth="1"/>
    <col min="2053" max="2053" width="14.140625" style="3" customWidth="1"/>
    <col min="2054" max="2054" width="37.42578125" style="3" customWidth="1"/>
    <col min="2055" max="2055" width="13.5703125" style="3" customWidth="1"/>
    <col min="2056" max="2056" width="28.28515625" style="3" customWidth="1"/>
    <col min="2057" max="2057" width="17.140625" style="3" customWidth="1"/>
    <col min="2058" max="2304" width="11.5703125" style="3"/>
    <col min="2305" max="2305" width="4.5703125" style="3" customWidth="1"/>
    <col min="2306" max="2306" width="23.140625" style="3" customWidth="1"/>
    <col min="2307" max="2307" width="12.42578125" style="3" customWidth="1"/>
    <col min="2308" max="2308" width="15.85546875" style="3" customWidth="1"/>
    <col min="2309" max="2309" width="14.140625" style="3" customWidth="1"/>
    <col min="2310" max="2310" width="37.42578125" style="3" customWidth="1"/>
    <col min="2311" max="2311" width="13.5703125" style="3" customWidth="1"/>
    <col min="2312" max="2312" width="28.28515625" style="3" customWidth="1"/>
    <col min="2313" max="2313" width="17.140625" style="3" customWidth="1"/>
    <col min="2314" max="2560" width="11.5703125" style="3"/>
    <col min="2561" max="2561" width="4.5703125" style="3" customWidth="1"/>
    <col min="2562" max="2562" width="23.140625" style="3" customWidth="1"/>
    <col min="2563" max="2563" width="12.42578125" style="3" customWidth="1"/>
    <col min="2564" max="2564" width="15.85546875" style="3" customWidth="1"/>
    <col min="2565" max="2565" width="14.140625" style="3" customWidth="1"/>
    <col min="2566" max="2566" width="37.42578125" style="3" customWidth="1"/>
    <col min="2567" max="2567" width="13.5703125" style="3" customWidth="1"/>
    <col min="2568" max="2568" width="28.28515625" style="3" customWidth="1"/>
    <col min="2569" max="2569" width="17.140625" style="3" customWidth="1"/>
    <col min="2570" max="2816" width="11.5703125" style="3"/>
    <col min="2817" max="2817" width="4.5703125" style="3" customWidth="1"/>
    <col min="2818" max="2818" width="23.140625" style="3" customWidth="1"/>
    <col min="2819" max="2819" width="12.42578125" style="3" customWidth="1"/>
    <col min="2820" max="2820" width="15.85546875" style="3" customWidth="1"/>
    <col min="2821" max="2821" width="14.140625" style="3" customWidth="1"/>
    <col min="2822" max="2822" width="37.42578125" style="3" customWidth="1"/>
    <col min="2823" max="2823" width="13.5703125" style="3" customWidth="1"/>
    <col min="2824" max="2824" width="28.28515625" style="3" customWidth="1"/>
    <col min="2825" max="2825" width="17.140625" style="3" customWidth="1"/>
    <col min="2826" max="3072" width="9.140625" style="3"/>
    <col min="3073" max="3073" width="4.5703125" style="3" customWidth="1"/>
    <col min="3074" max="3074" width="23.140625" style="3" customWidth="1"/>
    <col min="3075" max="3075" width="12.42578125" style="3" customWidth="1"/>
    <col min="3076" max="3076" width="15.85546875" style="3" customWidth="1"/>
    <col min="3077" max="3077" width="14.140625" style="3" customWidth="1"/>
    <col min="3078" max="3078" width="37.42578125" style="3" customWidth="1"/>
    <col min="3079" max="3079" width="13.5703125" style="3" customWidth="1"/>
    <col min="3080" max="3080" width="28.28515625" style="3" customWidth="1"/>
    <col min="3081" max="3081" width="17.140625" style="3" customWidth="1"/>
    <col min="3082" max="3328" width="11.5703125" style="3"/>
    <col min="3329" max="3329" width="4.5703125" style="3" customWidth="1"/>
    <col min="3330" max="3330" width="23.140625" style="3" customWidth="1"/>
    <col min="3331" max="3331" width="12.42578125" style="3" customWidth="1"/>
    <col min="3332" max="3332" width="15.85546875" style="3" customWidth="1"/>
    <col min="3333" max="3333" width="14.140625" style="3" customWidth="1"/>
    <col min="3334" max="3334" width="37.42578125" style="3" customWidth="1"/>
    <col min="3335" max="3335" width="13.5703125" style="3" customWidth="1"/>
    <col min="3336" max="3336" width="28.28515625" style="3" customWidth="1"/>
    <col min="3337" max="3337" width="17.140625" style="3" customWidth="1"/>
    <col min="3338" max="3584" width="11.5703125" style="3"/>
    <col min="3585" max="3585" width="4.5703125" style="3" customWidth="1"/>
    <col min="3586" max="3586" width="23.140625" style="3" customWidth="1"/>
    <col min="3587" max="3587" width="12.42578125" style="3" customWidth="1"/>
    <col min="3588" max="3588" width="15.85546875" style="3" customWidth="1"/>
    <col min="3589" max="3589" width="14.140625" style="3" customWidth="1"/>
    <col min="3590" max="3590" width="37.42578125" style="3" customWidth="1"/>
    <col min="3591" max="3591" width="13.5703125" style="3" customWidth="1"/>
    <col min="3592" max="3592" width="28.28515625" style="3" customWidth="1"/>
    <col min="3593" max="3593" width="17.140625" style="3" customWidth="1"/>
    <col min="3594" max="3840" width="11.5703125" style="3"/>
    <col min="3841" max="3841" width="4.5703125" style="3" customWidth="1"/>
    <col min="3842" max="3842" width="23.140625" style="3" customWidth="1"/>
    <col min="3843" max="3843" width="12.42578125" style="3" customWidth="1"/>
    <col min="3844" max="3844" width="15.85546875" style="3" customWidth="1"/>
    <col min="3845" max="3845" width="14.140625" style="3" customWidth="1"/>
    <col min="3846" max="3846" width="37.42578125" style="3" customWidth="1"/>
    <col min="3847" max="3847" width="13.5703125" style="3" customWidth="1"/>
    <col min="3848" max="3848" width="28.28515625" style="3" customWidth="1"/>
    <col min="3849" max="3849" width="17.140625" style="3" customWidth="1"/>
    <col min="3850" max="4096" width="9.140625" style="3"/>
    <col min="4097" max="4097" width="4.5703125" style="3" customWidth="1"/>
    <col min="4098" max="4098" width="23.140625" style="3" customWidth="1"/>
    <col min="4099" max="4099" width="12.42578125" style="3" customWidth="1"/>
    <col min="4100" max="4100" width="15.85546875" style="3" customWidth="1"/>
    <col min="4101" max="4101" width="14.140625" style="3" customWidth="1"/>
    <col min="4102" max="4102" width="37.42578125" style="3" customWidth="1"/>
    <col min="4103" max="4103" width="13.5703125" style="3" customWidth="1"/>
    <col min="4104" max="4104" width="28.28515625" style="3" customWidth="1"/>
    <col min="4105" max="4105" width="17.140625" style="3" customWidth="1"/>
    <col min="4106" max="4352" width="11.5703125" style="3"/>
    <col min="4353" max="4353" width="4.5703125" style="3" customWidth="1"/>
    <col min="4354" max="4354" width="23.140625" style="3" customWidth="1"/>
    <col min="4355" max="4355" width="12.42578125" style="3" customWidth="1"/>
    <col min="4356" max="4356" width="15.85546875" style="3" customWidth="1"/>
    <col min="4357" max="4357" width="14.140625" style="3" customWidth="1"/>
    <col min="4358" max="4358" width="37.42578125" style="3" customWidth="1"/>
    <col min="4359" max="4359" width="13.5703125" style="3" customWidth="1"/>
    <col min="4360" max="4360" width="28.28515625" style="3" customWidth="1"/>
    <col min="4361" max="4361" width="17.140625" style="3" customWidth="1"/>
    <col min="4362" max="4608" width="11.5703125" style="3"/>
    <col min="4609" max="4609" width="4.5703125" style="3" customWidth="1"/>
    <col min="4610" max="4610" width="23.140625" style="3" customWidth="1"/>
    <col min="4611" max="4611" width="12.42578125" style="3" customWidth="1"/>
    <col min="4612" max="4612" width="15.85546875" style="3" customWidth="1"/>
    <col min="4613" max="4613" width="14.140625" style="3" customWidth="1"/>
    <col min="4614" max="4614" width="37.42578125" style="3" customWidth="1"/>
    <col min="4615" max="4615" width="13.5703125" style="3" customWidth="1"/>
    <col min="4616" max="4616" width="28.28515625" style="3" customWidth="1"/>
    <col min="4617" max="4617" width="17.140625" style="3" customWidth="1"/>
    <col min="4618" max="4864" width="11.5703125" style="3"/>
    <col min="4865" max="4865" width="4.5703125" style="3" customWidth="1"/>
    <col min="4866" max="4866" width="23.140625" style="3" customWidth="1"/>
    <col min="4867" max="4867" width="12.42578125" style="3" customWidth="1"/>
    <col min="4868" max="4868" width="15.85546875" style="3" customWidth="1"/>
    <col min="4869" max="4869" width="14.140625" style="3" customWidth="1"/>
    <col min="4870" max="4870" width="37.42578125" style="3" customWidth="1"/>
    <col min="4871" max="4871" width="13.5703125" style="3" customWidth="1"/>
    <col min="4872" max="4872" width="28.28515625" style="3" customWidth="1"/>
    <col min="4873" max="4873" width="17.140625" style="3" customWidth="1"/>
    <col min="4874" max="5120" width="9.140625" style="3"/>
    <col min="5121" max="5121" width="4.5703125" style="3" customWidth="1"/>
    <col min="5122" max="5122" width="23.140625" style="3" customWidth="1"/>
    <col min="5123" max="5123" width="12.42578125" style="3" customWidth="1"/>
    <col min="5124" max="5124" width="15.85546875" style="3" customWidth="1"/>
    <col min="5125" max="5125" width="14.140625" style="3" customWidth="1"/>
    <col min="5126" max="5126" width="37.42578125" style="3" customWidth="1"/>
    <col min="5127" max="5127" width="13.5703125" style="3" customWidth="1"/>
    <col min="5128" max="5128" width="28.28515625" style="3" customWidth="1"/>
    <col min="5129" max="5129" width="17.140625" style="3" customWidth="1"/>
    <col min="5130" max="5376" width="11.5703125" style="3"/>
    <col min="5377" max="5377" width="4.5703125" style="3" customWidth="1"/>
    <col min="5378" max="5378" width="23.140625" style="3" customWidth="1"/>
    <col min="5379" max="5379" width="12.42578125" style="3" customWidth="1"/>
    <col min="5380" max="5380" width="15.85546875" style="3" customWidth="1"/>
    <col min="5381" max="5381" width="14.140625" style="3" customWidth="1"/>
    <col min="5382" max="5382" width="37.42578125" style="3" customWidth="1"/>
    <col min="5383" max="5383" width="13.5703125" style="3" customWidth="1"/>
    <col min="5384" max="5384" width="28.28515625" style="3" customWidth="1"/>
    <col min="5385" max="5385" width="17.140625" style="3" customWidth="1"/>
    <col min="5386" max="5632" width="11.5703125" style="3"/>
    <col min="5633" max="5633" width="4.5703125" style="3" customWidth="1"/>
    <col min="5634" max="5634" width="23.140625" style="3" customWidth="1"/>
    <col min="5635" max="5635" width="12.42578125" style="3" customWidth="1"/>
    <col min="5636" max="5636" width="15.85546875" style="3" customWidth="1"/>
    <col min="5637" max="5637" width="14.140625" style="3" customWidth="1"/>
    <col min="5638" max="5638" width="37.42578125" style="3" customWidth="1"/>
    <col min="5639" max="5639" width="13.5703125" style="3" customWidth="1"/>
    <col min="5640" max="5640" width="28.28515625" style="3" customWidth="1"/>
    <col min="5641" max="5641" width="17.140625" style="3" customWidth="1"/>
    <col min="5642" max="5888" width="11.5703125" style="3"/>
    <col min="5889" max="5889" width="4.5703125" style="3" customWidth="1"/>
    <col min="5890" max="5890" width="23.140625" style="3" customWidth="1"/>
    <col min="5891" max="5891" width="12.42578125" style="3" customWidth="1"/>
    <col min="5892" max="5892" width="15.85546875" style="3" customWidth="1"/>
    <col min="5893" max="5893" width="14.140625" style="3" customWidth="1"/>
    <col min="5894" max="5894" width="37.42578125" style="3" customWidth="1"/>
    <col min="5895" max="5895" width="13.5703125" style="3" customWidth="1"/>
    <col min="5896" max="5896" width="28.28515625" style="3" customWidth="1"/>
    <col min="5897" max="5897" width="17.140625" style="3" customWidth="1"/>
    <col min="5898" max="6144" width="9.140625" style="3"/>
    <col min="6145" max="6145" width="4.5703125" style="3" customWidth="1"/>
    <col min="6146" max="6146" width="23.140625" style="3" customWidth="1"/>
    <col min="6147" max="6147" width="12.42578125" style="3" customWidth="1"/>
    <col min="6148" max="6148" width="15.85546875" style="3" customWidth="1"/>
    <col min="6149" max="6149" width="14.140625" style="3" customWidth="1"/>
    <col min="6150" max="6150" width="37.42578125" style="3" customWidth="1"/>
    <col min="6151" max="6151" width="13.5703125" style="3" customWidth="1"/>
    <col min="6152" max="6152" width="28.28515625" style="3" customWidth="1"/>
    <col min="6153" max="6153" width="17.140625" style="3" customWidth="1"/>
    <col min="6154" max="6400" width="11.5703125" style="3"/>
    <col min="6401" max="6401" width="4.5703125" style="3" customWidth="1"/>
    <col min="6402" max="6402" width="23.140625" style="3" customWidth="1"/>
    <col min="6403" max="6403" width="12.42578125" style="3" customWidth="1"/>
    <col min="6404" max="6404" width="15.85546875" style="3" customWidth="1"/>
    <col min="6405" max="6405" width="14.140625" style="3" customWidth="1"/>
    <col min="6406" max="6406" width="37.42578125" style="3" customWidth="1"/>
    <col min="6407" max="6407" width="13.5703125" style="3" customWidth="1"/>
    <col min="6408" max="6408" width="28.28515625" style="3" customWidth="1"/>
    <col min="6409" max="6409" width="17.140625" style="3" customWidth="1"/>
    <col min="6410" max="6656" width="11.5703125" style="3"/>
    <col min="6657" max="6657" width="4.5703125" style="3" customWidth="1"/>
    <col min="6658" max="6658" width="23.140625" style="3" customWidth="1"/>
    <col min="6659" max="6659" width="12.42578125" style="3" customWidth="1"/>
    <col min="6660" max="6660" width="15.85546875" style="3" customWidth="1"/>
    <col min="6661" max="6661" width="14.140625" style="3" customWidth="1"/>
    <col min="6662" max="6662" width="37.42578125" style="3" customWidth="1"/>
    <col min="6663" max="6663" width="13.5703125" style="3" customWidth="1"/>
    <col min="6664" max="6664" width="28.28515625" style="3" customWidth="1"/>
    <col min="6665" max="6665" width="17.140625" style="3" customWidth="1"/>
    <col min="6666" max="6912" width="11.5703125" style="3"/>
    <col min="6913" max="6913" width="4.5703125" style="3" customWidth="1"/>
    <col min="6914" max="6914" width="23.140625" style="3" customWidth="1"/>
    <col min="6915" max="6915" width="12.42578125" style="3" customWidth="1"/>
    <col min="6916" max="6916" width="15.85546875" style="3" customWidth="1"/>
    <col min="6917" max="6917" width="14.140625" style="3" customWidth="1"/>
    <col min="6918" max="6918" width="37.42578125" style="3" customWidth="1"/>
    <col min="6919" max="6919" width="13.5703125" style="3" customWidth="1"/>
    <col min="6920" max="6920" width="28.28515625" style="3" customWidth="1"/>
    <col min="6921" max="6921" width="17.140625" style="3" customWidth="1"/>
    <col min="6922" max="7168" width="9.140625" style="3"/>
    <col min="7169" max="7169" width="4.5703125" style="3" customWidth="1"/>
    <col min="7170" max="7170" width="23.140625" style="3" customWidth="1"/>
    <col min="7171" max="7171" width="12.42578125" style="3" customWidth="1"/>
    <col min="7172" max="7172" width="15.85546875" style="3" customWidth="1"/>
    <col min="7173" max="7173" width="14.140625" style="3" customWidth="1"/>
    <col min="7174" max="7174" width="37.42578125" style="3" customWidth="1"/>
    <col min="7175" max="7175" width="13.5703125" style="3" customWidth="1"/>
    <col min="7176" max="7176" width="28.28515625" style="3" customWidth="1"/>
    <col min="7177" max="7177" width="17.140625" style="3" customWidth="1"/>
    <col min="7178" max="7424" width="11.5703125" style="3"/>
    <col min="7425" max="7425" width="4.5703125" style="3" customWidth="1"/>
    <col min="7426" max="7426" width="23.140625" style="3" customWidth="1"/>
    <col min="7427" max="7427" width="12.42578125" style="3" customWidth="1"/>
    <col min="7428" max="7428" width="15.85546875" style="3" customWidth="1"/>
    <col min="7429" max="7429" width="14.140625" style="3" customWidth="1"/>
    <col min="7430" max="7430" width="37.42578125" style="3" customWidth="1"/>
    <col min="7431" max="7431" width="13.5703125" style="3" customWidth="1"/>
    <col min="7432" max="7432" width="28.28515625" style="3" customWidth="1"/>
    <col min="7433" max="7433" width="17.140625" style="3" customWidth="1"/>
    <col min="7434" max="7680" width="11.5703125" style="3"/>
    <col min="7681" max="7681" width="4.5703125" style="3" customWidth="1"/>
    <col min="7682" max="7682" width="23.140625" style="3" customWidth="1"/>
    <col min="7683" max="7683" width="12.42578125" style="3" customWidth="1"/>
    <col min="7684" max="7684" width="15.85546875" style="3" customWidth="1"/>
    <col min="7685" max="7685" width="14.140625" style="3" customWidth="1"/>
    <col min="7686" max="7686" width="37.42578125" style="3" customWidth="1"/>
    <col min="7687" max="7687" width="13.5703125" style="3" customWidth="1"/>
    <col min="7688" max="7688" width="28.28515625" style="3" customWidth="1"/>
    <col min="7689" max="7689" width="17.140625" style="3" customWidth="1"/>
    <col min="7690" max="7936" width="11.5703125" style="3"/>
    <col min="7937" max="7937" width="4.5703125" style="3" customWidth="1"/>
    <col min="7938" max="7938" width="23.140625" style="3" customWidth="1"/>
    <col min="7939" max="7939" width="12.42578125" style="3" customWidth="1"/>
    <col min="7940" max="7940" width="15.85546875" style="3" customWidth="1"/>
    <col min="7941" max="7941" width="14.140625" style="3" customWidth="1"/>
    <col min="7942" max="7942" width="37.42578125" style="3" customWidth="1"/>
    <col min="7943" max="7943" width="13.5703125" style="3" customWidth="1"/>
    <col min="7944" max="7944" width="28.28515625" style="3" customWidth="1"/>
    <col min="7945" max="7945" width="17.140625" style="3" customWidth="1"/>
    <col min="7946" max="8192" width="9.140625" style="3"/>
    <col min="8193" max="8193" width="4.5703125" style="3" customWidth="1"/>
    <col min="8194" max="8194" width="23.140625" style="3" customWidth="1"/>
    <col min="8195" max="8195" width="12.42578125" style="3" customWidth="1"/>
    <col min="8196" max="8196" width="15.85546875" style="3" customWidth="1"/>
    <col min="8197" max="8197" width="14.140625" style="3" customWidth="1"/>
    <col min="8198" max="8198" width="37.42578125" style="3" customWidth="1"/>
    <col min="8199" max="8199" width="13.5703125" style="3" customWidth="1"/>
    <col min="8200" max="8200" width="28.28515625" style="3" customWidth="1"/>
    <col min="8201" max="8201" width="17.140625" style="3" customWidth="1"/>
    <col min="8202" max="8448" width="11.5703125" style="3"/>
    <col min="8449" max="8449" width="4.5703125" style="3" customWidth="1"/>
    <col min="8450" max="8450" width="23.140625" style="3" customWidth="1"/>
    <col min="8451" max="8451" width="12.42578125" style="3" customWidth="1"/>
    <col min="8452" max="8452" width="15.85546875" style="3" customWidth="1"/>
    <col min="8453" max="8453" width="14.140625" style="3" customWidth="1"/>
    <col min="8454" max="8454" width="37.42578125" style="3" customWidth="1"/>
    <col min="8455" max="8455" width="13.5703125" style="3" customWidth="1"/>
    <col min="8456" max="8456" width="28.28515625" style="3" customWidth="1"/>
    <col min="8457" max="8457" width="17.140625" style="3" customWidth="1"/>
    <col min="8458" max="8704" width="11.5703125" style="3"/>
    <col min="8705" max="8705" width="4.5703125" style="3" customWidth="1"/>
    <col min="8706" max="8706" width="23.140625" style="3" customWidth="1"/>
    <col min="8707" max="8707" width="12.42578125" style="3" customWidth="1"/>
    <col min="8708" max="8708" width="15.85546875" style="3" customWidth="1"/>
    <col min="8709" max="8709" width="14.140625" style="3" customWidth="1"/>
    <col min="8710" max="8710" width="37.42578125" style="3" customWidth="1"/>
    <col min="8711" max="8711" width="13.5703125" style="3" customWidth="1"/>
    <col min="8712" max="8712" width="28.28515625" style="3" customWidth="1"/>
    <col min="8713" max="8713" width="17.140625" style="3" customWidth="1"/>
    <col min="8714" max="8960" width="11.5703125" style="3"/>
    <col min="8961" max="8961" width="4.5703125" style="3" customWidth="1"/>
    <col min="8962" max="8962" width="23.140625" style="3" customWidth="1"/>
    <col min="8963" max="8963" width="12.42578125" style="3" customWidth="1"/>
    <col min="8964" max="8964" width="15.85546875" style="3" customWidth="1"/>
    <col min="8965" max="8965" width="14.140625" style="3" customWidth="1"/>
    <col min="8966" max="8966" width="37.42578125" style="3" customWidth="1"/>
    <col min="8967" max="8967" width="13.5703125" style="3" customWidth="1"/>
    <col min="8968" max="8968" width="28.28515625" style="3" customWidth="1"/>
    <col min="8969" max="8969" width="17.140625" style="3" customWidth="1"/>
    <col min="8970" max="9216" width="9.140625" style="3"/>
    <col min="9217" max="9217" width="4.5703125" style="3" customWidth="1"/>
    <col min="9218" max="9218" width="23.140625" style="3" customWidth="1"/>
    <col min="9219" max="9219" width="12.42578125" style="3" customWidth="1"/>
    <col min="9220" max="9220" width="15.85546875" style="3" customWidth="1"/>
    <col min="9221" max="9221" width="14.140625" style="3" customWidth="1"/>
    <col min="9222" max="9222" width="37.42578125" style="3" customWidth="1"/>
    <col min="9223" max="9223" width="13.5703125" style="3" customWidth="1"/>
    <col min="9224" max="9224" width="28.28515625" style="3" customWidth="1"/>
    <col min="9225" max="9225" width="17.140625" style="3" customWidth="1"/>
    <col min="9226" max="9472" width="11.5703125" style="3"/>
    <col min="9473" max="9473" width="4.5703125" style="3" customWidth="1"/>
    <col min="9474" max="9474" width="23.140625" style="3" customWidth="1"/>
    <col min="9475" max="9475" width="12.42578125" style="3" customWidth="1"/>
    <col min="9476" max="9476" width="15.85546875" style="3" customWidth="1"/>
    <col min="9477" max="9477" width="14.140625" style="3" customWidth="1"/>
    <col min="9478" max="9478" width="37.42578125" style="3" customWidth="1"/>
    <col min="9479" max="9479" width="13.5703125" style="3" customWidth="1"/>
    <col min="9480" max="9480" width="28.28515625" style="3" customWidth="1"/>
    <col min="9481" max="9481" width="17.140625" style="3" customWidth="1"/>
    <col min="9482" max="9728" width="11.5703125" style="3"/>
    <col min="9729" max="9729" width="4.5703125" style="3" customWidth="1"/>
    <col min="9730" max="9730" width="23.140625" style="3" customWidth="1"/>
    <col min="9731" max="9731" width="12.42578125" style="3" customWidth="1"/>
    <col min="9732" max="9732" width="15.85546875" style="3" customWidth="1"/>
    <col min="9733" max="9733" width="14.140625" style="3" customWidth="1"/>
    <col min="9734" max="9734" width="37.42578125" style="3" customWidth="1"/>
    <col min="9735" max="9735" width="13.5703125" style="3" customWidth="1"/>
    <col min="9736" max="9736" width="28.28515625" style="3" customWidth="1"/>
    <col min="9737" max="9737" width="17.140625" style="3" customWidth="1"/>
    <col min="9738" max="9984" width="11.5703125" style="3"/>
    <col min="9985" max="9985" width="4.5703125" style="3" customWidth="1"/>
    <col min="9986" max="9986" width="23.140625" style="3" customWidth="1"/>
    <col min="9987" max="9987" width="12.42578125" style="3" customWidth="1"/>
    <col min="9988" max="9988" width="15.85546875" style="3" customWidth="1"/>
    <col min="9989" max="9989" width="14.140625" style="3" customWidth="1"/>
    <col min="9990" max="9990" width="37.42578125" style="3" customWidth="1"/>
    <col min="9991" max="9991" width="13.5703125" style="3" customWidth="1"/>
    <col min="9992" max="9992" width="28.28515625" style="3" customWidth="1"/>
    <col min="9993" max="9993" width="17.140625" style="3" customWidth="1"/>
    <col min="9994" max="10240" width="9.140625" style="3"/>
    <col min="10241" max="10241" width="4.5703125" style="3" customWidth="1"/>
    <col min="10242" max="10242" width="23.140625" style="3" customWidth="1"/>
    <col min="10243" max="10243" width="12.42578125" style="3" customWidth="1"/>
    <col min="10244" max="10244" width="15.85546875" style="3" customWidth="1"/>
    <col min="10245" max="10245" width="14.140625" style="3" customWidth="1"/>
    <col min="10246" max="10246" width="37.42578125" style="3" customWidth="1"/>
    <col min="10247" max="10247" width="13.5703125" style="3" customWidth="1"/>
    <col min="10248" max="10248" width="28.28515625" style="3" customWidth="1"/>
    <col min="10249" max="10249" width="17.140625" style="3" customWidth="1"/>
    <col min="10250" max="10496" width="11.5703125" style="3"/>
    <col min="10497" max="10497" width="4.5703125" style="3" customWidth="1"/>
    <col min="10498" max="10498" width="23.140625" style="3" customWidth="1"/>
    <col min="10499" max="10499" width="12.42578125" style="3" customWidth="1"/>
    <col min="10500" max="10500" width="15.85546875" style="3" customWidth="1"/>
    <col min="10501" max="10501" width="14.140625" style="3" customWidth="1"/>
    <col min="10502" max="10502" width="37.42578125" style="3" customWidth="1"/>
    <col min="10503" max="10503" width="13.5703125" style="3" customWidth="1"/>
    <col min="10504" max="10504" width="28.28515625" style="3" customWidth="1"/>
    <col min="10505" max="10505" width="17.140625" style="3" customWidth="1"/>
    <col min="10506" max="10752" width="11.5703125" style="3"/>
    <col min="10753" max="10753" width="4.5703125" style="3" customWidth="1"/>
    <col min="10754" max="10754" width="23.140625" style="3" customWidth="1"/>
    <col min="10755" max="10755" width="12.42578125" style="3" customWidth="1"/>
    <col min="10756" max="10756" width="15.85546875" style="3" customWidth="1"/>
    <col min="10757" max="10757" width="14.140625" style="3" customWidth="1"/>
    <col min="10758" max="10758" width="37.42578125" style="3" customWidth="1"/>
    <col min="10759" max="10759" width="13.5703125" style="3" customWidth="1"/>
    <col min="10760" max="10760" width="28.28515625" style="3" customWidth="1"/>
    <col min="10761" max="10761" width="17.140625" style="3" customWidth="1"/>
    <col min="10762" max="11008" width="11.5703125" style="3"/>
    <col min="11009" max="11009" width="4.5703125" style="3" customWidth="1"/>
    <col min="11010" max="11010" width="23.140625" style="3" customWidth="1"/>
    <col min="11011" max="11011" width="12.42578125" style="3" customWidth="1"/>
    <col min="11012" max="11012" width="15.85546875" style="3" customWidth="1"/>
    <col min="11013" max="11013" width="14.140625" style="3" customWidth="1"/>
    <col min="11014" max="11014" width="37.42578125" style="3" customWidth="1"/>
    <col min="11015" max="11015" width="13.5703125" style="3" customWidth="1"/>
    <col min="11016" max="11016" width="28.28515625" style="3" customWidth="1"/>
    <col min="11017" max="11017" width="17.140625" style="3" customWidth="1"/>
    <col min="11018" max="11264" width="9.140625" style="3"/>
    <col min="11265" max="11265" width="4.5703125" style="3" customWidth="1"/>
    <col min="11266" max="11266" width="23.140625" style="3" customWidth="1"/>
    <col min="11267" max="11267" width="12.42578125" style="3" customWidth="1"/>
    <col min="11268" max="11268" width="15.85546875" style="3" customWidth="1"/>
    <col min="11269" max="11269" width="14.140625" style="3" customWidth="1"/>
    <col min="11270" max="11270" width="37.42578125" style="3" customWidth="1"/>
    <col min="11271" max="11271" width="13.5703125" style="3" customWidth="1"/>
    <col min="11272" max="11272" width="28.28515625" style="3" customWidth="1"/>
    <col min="11273" max="11273" width="17.140625" style="3" customWidth="1"/>
    <col min="11274" max="11520" width="11.5703125" style="3"/>
    <col min="11521" max="11521" width="4.5703125" style="3" customWidth="1"/>
    <col min="11522" max="11522" width="23.140625" style="3" customWidth="1"/>
    <col min="11523" max="11523" width="12.42578125" style="3" customWidth="1"/>
    <col min="11524" max="11524" width="15.85546875" style="3" customWidth="1"/>
    <col min="11525" max="11525" width="14.140625" style="3" customWidth="1"/>
    <col min="11526" max="11526" width="37.42578125" style="3" customWidth="1"/>
    <col min="11527" max="11527" width="13.5703125" style="3" customWidth="1"/>
    <col min="11528" max="11528" width="28.28515625" style="3" customWidth="1"/>
    <col min="11529" max="11529" width="17.140625" style="3" customWidth="1"/>
    <col min="11530" max="11776" width="11.5703125" style="3"/>
    <col min="11777" max="11777" width="4.5703125" style="3" customWidth="1"/>
    <col min="11778" max="11778" width="23.140625" style="3" customWidth="1"/>
    <col min="11779" max="11779" width="12.42578125" style="3" customWidth="1"/>
    <col min="11780" max="11780" width="15.85546875" style="3" customWidth="1"/>
    <col min="11781" max="11781" width="14.140625" style="3" customWidth="1"/>
    <col min="11782" max="11782" width="37.42578125" style="3" customWidth="1"/>
    <col min="11783" max="11783" width="13.5703125" style="3" customWidth="1"/>
    <col min="11784" max="11784" width="28.28515625" style="3" customWidth="1"/>
    <col min="11785" max="11785" width="17.140625" style="3" customWidth="1"/>
    <col min="11786" max="12032" width="11.5703125" style="3"/>
    <col min="12033" max="12033" width="4.5703125" style="3" customWidth="1"/>
    <col min="12034" max="12034" width="23.140625" style="3" customWidth="1"/>
    <col min="12035" max="12035" width="12.42578125" style="3" customWidth="1"/>
    <col min="12036" max="12036" width="15.85546875" style="3" customWidth="1"/>
    <col min="12037" max="12037" width="14.140625" style="3" customWidth="1"/>
    <col min="12038" max="12038" width="37.42578125" style="3" customWidth="1"/>
    <col min="12039" max="12039" width="13.5703125" style="3" customWidth="1"/>
    <col min="12040" max="12040" width="28.28515625" style="3" customWidth="1"/>
    <col min="12041" max="12041" width="17.140625" style="3" customWidth="1"/>
    <col min="12042" max="12288" width="9.140625" style="3"/>
    <col min="12289" max="12289" width="4.5703125" style="3" customWidth="1"/>
    <col min="12290" max="12290" width="23.140625" style="3" customWidth="1"/>
    <col min="12291" max="12291" width="12.42578125" style="3" customWidth="1"/>
    <col min="12292" max="12292" width="15.85546875" style="3" customWidth="1"/>
    <col min="12293" max="12293" width="14.140625" style="3" customWidth="1"/>
    <col min="12294" max="12294" width="37.42578125" style="3" customWidth="1"/>
    <col min="12295" max="12295" width="13.5703125" style="3" customWidth="1"/>
    <col min="12296" max="12296" width="28.28515625" style="3" customWidth="1"/>
    <col min="12297" max="12297" width="17.140625" style="3" customWidth="1"/>
    <col min="12298" max="12544" width="11.5703125" style="3"/>
    <col min="12545" max="12545" width="4.5703125" style="3" customWidth="1"/>
    <col min="12546" max="12546" width="23.140625" style="3" customWidth="1"/>
    <col min="12547" max="12547" width="12.42578125" style="3" customWidth="1"/>
    <col min="12548" max="12548" width="15.85546875" style="3" customWidth="1"/>
    <col min="12549" max="12549" width="14.140625" style="3" customWidth="1"/>
    <col min="12550" max="12550" width="37.42578125" style="3" customWidth="1"/>
    <col min="12551" max="12551" width="13.5703125" style="3" customWidth="1"/>
    <col min="12552" max="12552" width="28.28515625" style="3" customWidth="1"/>
    <col min="12553" max="12553" width="17.140625" style="3" customWidth="1"/>
    <col min="12554" max="12800" width="11.5703125" style="3"/>
    <col min="12801" max="12801" width="4.5703125" style="3" customWidth="1"/>
    <col min="12802" max="12802" width="23.140625" style="3" customWidth="1"/>
    <col min="12803" max="12803" width="12.42578125" style="3" customWidth="1"/>
    <col min="12804" max="12804" width="15.85546875" style="3" customWidth="1"/>
    <col min="12805" max="12805" width="14.140625" style="3" customWidth="1"/>
    <col min="12806" max="12806" width="37.42578125" style="3" customWidth="1"/>
    <col min="12807" max="12807" width="13.5703125" style="3" customWidth="1"/>
    <col min="12808" max="12808" width="28.28515625" style="3" customWidth="1"/>
    <col min="12809" max="12809" width="17.140625" style="3" customWidth="1"/>
    <col min="12810" max="13056" width="11.5703125" style="3"/>
    <col min="13057" max="13057" width="4.5703125" style="3" customWidth="1"/>
    <col min="13058" max="13058" width="23.140625" style="3" customWidth="1"/>
    <col min="13059" max="13059" width="12.42578125" style="3" customWidth="1"/>
    <col min="13060" max="13060" width="15.85546875" style="3" customWidth="1"/>
    <col min="13061" max="13061" width="14.140625" style="3" customWidth="1"/>
    <col min="13062" max="13062" width="37.42578125" style="3" customWidth="1"/>
    <col min="13063" max="13063" width="13.5703125" style="3" customWidth="1"/>
    <col min="13064" max="13064" width="28.28515625" style="3" customWidth="1"/>
    <col min="13065" max="13065" width="17.140625" style="3" customWidth="1"/>
    <col min="13066" max="13312" width="9.140625" style="3"/>
    <col min="13313" max="13313" width="4.5703125" style="3" customWidth="1"/>
    <col min="13314" max="13314" width="23.140625" style="3" customWidth="1"/>
    <col min="13315" max="13315" width="12.42578125" style="3" customWidth="1"/>
    <col min="13316" max="13316" width="15.85546875" style="3" customWidth="1"/>
    <col min="13317" max="13317" width="14.140625" style="3" customWidth="1"/>
    <col min="13318" max="13318" width="37.42578125" style="3" customWidth="1"/>
    <col min="13319" max="13319" width="13.5703125" style="3" customWidth="1"/>
    <col min="13320" max="13320" width="28.28515625" style="3" customWidth="1"/>
    <col min="13321" max="13321" width="17.140625" style="3" customWidth="1"/>
    <col min="13322" max="13568" width="11.5703125" style="3"/>
    <col min="13569" max="13569" width="4.5703125" style="3" customWidth="1"/>
    <col min="13570" max="13570" width="23.140625" style="3" customWidth="1"/>
    <col min="13571" max="13571" width="12.42578125" style="3" customWidth="1"/>
    <col min="13572" max="13572" width="15.85546875" style="3" customWidth="1"/>
    <col min="13573" max="13573" width="14.140625" style="3" customWidth="1"/>
    <col min="13574" max="13574" width="37.42578125" style="3" customWidth="1"/>
    <col min="13575" max="13575" width="13.5703125" style="3" customWidth="1"/>
    <col min="13576" max="13576" width="28.28515625" style="3" customWidth="1"/>
    <col min="13577" max="13577" width="17.140625" style="3" customWidth="1"/>
    <col min="13578" max="13824" width="11.5703125" style="3"/>
    <col min="13825" max="13825" width="4.5703125" style="3" customWidth="1"/>
    <col min="13826" max="13826" width="23.140625" style="3" customWidth="1"/>
    <col min="13827" max="13827" width="12.42578125" style="3" customWidth="1"/>
    <col min="13828" max="13828" width="15.85546875" style="3" customWidth="1"/>
    <col min="13829" max="13829" width="14.140625" style="3" customWidth="1"/>
    <col min="13830" max="13830" width="37.42578125" style="3" customWidth="1"/>
    <col min="13831" max="13831" width="13.5703125" style="3" customWidth="1"/>
    <col min="13832" max="13832" width="28.28515625" style="3" customWidth="1"/>
    <col min="13833" max="13833" width="17.140625" style="3" customWidth="1"/>
    <col min="13834" max="14080" width="11.5703125" style="3"/>
    <col min="14081" max="14081" width="4.5703125" style="3" customWidth="1"/>
    <col min="14082" max="14082" width="23.140625" style="3" customWidth="1"/>
    <col min="14083" max="14083" width="12.42578125" style="3" customWidth="1"/>
    <col min="14084" max="14084" width="15.85546875" style="3" customWidth="1"/>
    <col min="14085" max="14085" width="14.140625" style="3" customWidth="1"/>
    <col min="14086" max="14086" width="37.42578125" style="3" customWidth="1"/>
    <col min="14087" max="14087" width="13.5703125" style="3" customWidth="1"/>
    <col min="14088" max="14088" width="28.28515625" style="3" customWidth="1"/>
    <col min="14089" max="14089" width="17.140625" style="3" customWidth="1"/>
    <col min="14090" max="14336" width="9.140625" style="3"/>
    <col min="14337" max="14337" width="4.5703125" style="3" customWidth="1"/>
    <col min="14338" max="14338" width="23.140625" style="3" customWidth="1"/>
    <col min="14339" max="14339" width="12.42578125" style="3" customWidth="1"/>
    <col min="14340" max="14340" width="15.85546875" style="3" customWidth="1"/>
    <col min="14341" max="14341" width="14.140625" style="3" customWidth="1"/>
    <col min="14342" max="14342" width="37.42578125" style="3" customWidth="1"/>
    <col min="14343" max="14343" width="13.5703125" style="3" customWidth="1"/>
    <col min="14344" max="14344" width="28.28515625" style="3" customWidth="1"/>
    <col min="14345" max="14345" width="17.140625" style="3" customWidth="1"/>
    <col min="14346" max="14592" width="11.5703125" style="3"/>
    <col min="14593" max="14593" width="4.5703125" style="3" customWidth="1"/>
    <col min="14594" max="14594" width="23.140625" style="3" customWidth="1"/>
    <col min="14595" max="14595" width="12.42578125" style="3" customWidth="1"/>
    <col min="14596" max="14596" width="15.85546875" style="3" customWidth="1"/>
    <col min="14597" max="14597" width="14.140625" style="3" customWidth="1"/>
    <col min="14598" max="14598" width="37.42578125" style="3" customWidth="1"/>
    <col min="14599" max="14599" width="13.5703125" style="3" customWidth="1"/>
    <col min="14600" max="14600" width="28.28515625" style="3" customWidth="1"/>
    <col min="14601" max="14601" width="17.140625" style="3" customWidth="1"/>
    <col min="14602" max="14848" width="11.5703125" style="3"/>
    <col min="14849" max="14849" width="4.5703125" style="3" customWidth="1"/>
    <col min="14850" max="14850" width="23.140625" style="3" customWidth="1"/>
    <col min="14851" max="14851" width="12.42578125" style="3" customWidth="1"/>
    <col min="14852" max="14852" width="15.85546875" style="3" customWidth="1"/>
    <col min="14853" max="14853" width="14.140625" style="3" customWidth="1"/>
    <col min="14854" max="14854" width="37.42578125" style="3" customWidth="1"/>
    <col min="14855" max="14855" width="13.5703125" style="3" customWidth="1"/>
    <col min="14856" max="14856" width="28.28515625" style="3" customWidth="1"/>
    <col min="14857" max="14857" width="17.140625" style="3" customWidth="1"/>
    <col min="14858" max="15104" width="11.5703125" style="3"/>
    <col min="15105" max="15105" width="4.5703125" style="3" customWidth="1"/>
    <col min="15106" max="15106" width="23.140625" style="3" customWidth="1"/>
    <col min="15107" max="15107" width="12.42578125" style="3" customWidth="1"/>
    <col min="15108" max="15108" width="15.85546875" style="3" customWidth="1"/>
    <col min="15109" max="15109" width="14.140625" style="3" customWidth="1"/>
    <col min="15110" max="15110" width="37.42578125" style="3" customWidth="1"/>
    <col min="15111" max="15111" width="13.5703125" style="3" customWidth="1"/>
    <col min="15112" max="15112" width="28.28515625" style="3" customWidth="1"/>
    <col min="15113" max="15113" width="17.140625" style="3" customWidth="1"/>
    <col min="15114" max="15360" width="9.140625" style="3"/>
    <col min="15361" max="15361" width="4.5703125" style="3" customWidth="1"/>
    <col min="15362" max="15362" width="23.140625" style="3" customWidth="1"/>
    <col min="15363" max="15363" width="12.42578125" style="3" customWidth="1"/>
    <col min="15364" max="15364" width="15.85546875" style="3" customWidth="1"/>
    <col min="15365" max="15365" width="14.140625" style="3" customWidth="1"/>
    <col min="15366" max="15366" width="37.42578125" style="3" customWidth="1"/>
    <col min="15367" max="15367" width="13.5703125" style="3" customWidth="1"/>
    <col min="15368" max="15368" width="28.28515625" style="3" customWidth="1"/>
    <col min="15369" max="15369" width="17.140625" style="3" customWidth="1"/>
    <col min="15370" max="15616" width="11.5703125" style="3"/>
    <col min="15617" max="15617" width="4.5703125" style="3" customWidth="1"/>
    <col min="15618" max="15618" width="23.140625" style="3" customWidth="1"/>
    <col min="15619" max="15619" width="12.42578125" style="3" customWidth="1"/>
    <col min="15620" max="15620" width="15.85546875" style="3" customWidth="1"/>
    <col min="15621" max="15621" width="14.140625" style="3" customWidth="1"/>
    <col min="15622" max="15622" width="37.42578125" style="3" customWidth="1"/>
    <col min="15623" max="15623" width="13.5703125" style="3" customWidth="1"/>
    <col min="15624" max="15624" width="28.28515625" style="3" customWidth="1"/>
    <col min="15625" max="15625" width="17.140625" style="3" customWidth="1"/>
    <col min="15626" max="15872" width="11.5703125" style="3"/>
    <col min="15873" max="15873" width="4.5703125" style="3" customWidth="1"/>
    <col min="15874" max="15874" width="23.140625" style="3" customWidth="1"/>
    <col min="15875" max="15875" width="12.42578125" style="3" customWidth="1"/>
    <col min="15876" max="15876" width="15.85546875" style="3" customWidth="1"/>
    <col min="15877" max="15877" width="14.140625" style="3" customWidth="1"/>
    <col min="15878" max="15878" width="37.42578125" style="3" customWidth="1"/>
    <col min="15879" max="15879" width="13.5703125" style="3" customWidth="1"/>
    <col min="15880" max="15880" width="28.28515625" style="3" customWidth="1"/>
    <col min="15881" max="15881" width="17.140625" style="3" customWidth="1"/>
    <col min="15882" max="16128" width="11.5703125" style="3"/>
    <col min="16129" max="16129" width="4.5703125" style="3" customWidth="1"/>
    <col min="16130" max="16130" width="23.140625" style="3" customWidth="1"/>
    <col min="16131" max="16131" width="12.42578125" style="3" customWidth="1"/>
    <col min="16132" max="16132" width="15.85546875" style="3" customWidth="1"/>
    <col min="16133" max="16133" width="14.140625" style="3" customWidth="1"/>
    <col min="16134" max="16134" width="37.42578125" style="3" customWidth="1"/>
    <col min="16135" max="16135" width="13.5703125" style="3" customWidth="1"/>
    <col min="16136" max="16136" width="28.28515625" style="3" customWidth="1"/>
    <col min="16137" max="16137" width="17.140625" style="3" customWidth="1"/>
    <col min="16138" max="16384" width="9.140625" style="3"/>
  </cols>
  <sheetData>
    <row r="1" spans="1:9" ht="15" customHeight="1">
      <c r="B1" s="84" t="s">
        <v>1184</v>
      </c>
      <c r="C1" s="85"/>
      <c r="D1" s="85"/>
      <c r="E1" s="85"/>
      <c r="F1" s="85"/>
      <c r="G1" s="85"/>
      <c r="H1" s="85"/>
      <c r="I1" s="85"/>
    </row>
    <row r="2" spans="1:9" ht="15" customHeight="1">
      <c r="A2" s="67" t="s">
        <v>0</v>
      </c>
      <c r="B2" s="67" t="s">
        <v>60</v>
      </c>
      <c r="C2" s="68" t="s">
        <v>61</v>
      </c>
      <c r="D2" s="67" t="s">
        <v>62</v>
      </c>
      <c r="E2" s="67" t="s">
        <v>63</v>
      </c>
      <c r="F2" s="67" t="s">
        <v>64</v>
      </c>
      <c r="G2" s="67" t="s">
        <v>65</v>
      </c>
      <c r="H2" s="67" t="s">
        <v>66</v>
      </c>
      <c r="I2" s="69" t="s">
        <v>67</v>
      </c>
    </row>
    <row r="3" spans="1:9" s="86" customFormat="1" ht="51">
      <c r="A3" s="70">
        <v>1</v>
      </c>
      <c r="B3" s="618" t="s">
        <v>421</v>
      </c>
      <c r="C3" s="619">
        <v>19970318591</v>
      </c>
      <c r="D3" s="617" t="s">
        <v>1185</v>
      </c>
      <c r="E3" s="617" t="s">
        <v>541</v>
      </c>
      <c r="F3" s="620" t="s">
        <v>1632</v>
      </c>
      <c r="G3" s="617" t="s">
        <v>703</v>
      </c>
      <c r="H3" s="644" t="s">
        <v>1186</v>
      </c>
      <c r="I3" s="621">
        <v>45667</v>
      </c>
    </row>
    <row r="4" spans="1:9" ht="51">
      <c r="A4" s="70">
        <f>A3+1</f>
        <v>2</v>
      </c>
      <c r="B4" s="618" t="s">
        <v>689</v>
      </c>
      <c r="C4" s="622">
        <v>19910513161</v>
      </c>
      <c r="D4" s="617" t="s">
        <v>1185</v>
      </c>
      <c r="E4" s="617" t="s">
        <v>541</v>
      </c>
      <c r="F4" s="623" t="s">
        <v>1187</v>
      </c>
      <c r="G4" s="617" t="s">
        <v>703</v>
      </c>
      <c r="H4" s="644" t="s">
        <v>1188</v>
      </c>
      <c r="I4" s="621">
        <v>45667</v>
      </c>
    </row>
    <row r="5" spans="1:9" ht="51">
      <c r="A5" s="70">
        <v>3</v>
      </c>
      <c r="B5" s="618" t="s">
        <v>685</v>
      </c>
      <c r="C5" s="624">
        <v>19970318586</v>
      </c>
      <c r="D5" s="617" t="s">
        <v>1185</v>
      </c>
      <c r="E5" s="625" t="s">
        <v>541</v>
      </c>
      <c r="F5" s="623" t="s">
        <v>1187</v>
      </c>
      <c r="G5" s="617" t="s">
        <v>703</v>
      </c>
      <c r="H5" s="644" t="s">
        <v>1189</v>
      </c>
      <c r="I5" s="621">
        <v>45667</v>
      </c>
    </row>
    <row r="6" spans="1:9" ht="33.75" customHeight="1">
      <c r="A6" s="70">
        <v>2</v>
      </c>
      <c r="B6" s="626" t="s">
        <v>191</v>
      </c>
      <c r="C6" s="627">
        <v>20141117290</v>
      </c>
      <c r="D6" s="628" t="s">
        <v>1633</v>
      </c>
      <c r="E6" s="645" t="s">
        <v>400</v>
      </c>
      <c r="F6" s="629" t="s">
        <v>1634</v>
      </c>
      <c r="G6" s="628" t="s">
        <v>1635</v>
      </c>
      <c r="H6" s="627" t="s">
        <v>1636</v>
      </c>
      <c r="I6" s="630">
        <v>45671</v>
      </c>
    </row>
    <row r="7" spans="1:9" ht="33.75" customHeight="1">
      <c r="A7" s="70">
        <f t="shared" ref="A7" si="0">A6+1</f>
        <v>3</v>
      </c>
      <c r="B7" s="618" t="s">
        <v>346</v>
      </c>
      <c r="C7" s="646">
        <v>201411110289</v>
      </c>
      <c r="D7" s="617" t="s">
        <v>1637</v>
      </c>
      <c r="E7" s="617" t="s">
        <v>400</v>
      </c>
      <c r="F7" s="636" t="s">
        <v>1634</v>
      </c>
      <c r="G7" s="617" t="s">
        <v>1384</v>
      </c>
      <c r="H7" s="631" t="s">
        <v>1638</v>
      </c>
      <c r="I7" s="621">
        <v>45671</v>
      </c>
    </row>
    <row r="8" spans="1:9" ht="33.75" customHeight="1">
      <c r="A8" s="70">
        <v>4</v>
      </c>
      <c r="B8" s="633" t="s">
        <v>1381</v>
      </c>
      <c r="C8" s="612">
        <v>19970318589</v>
      </c>
      <c r="D8" s="634" t="s">
        <v>1382</v>
      </c>
      <c r="E8" s="617" t="s">
        <v>1383</v>
      </c>
      <c r="F8" s="636" t="s">
        <v>1639</v>
      </c>
      <c r="G8" s="617" t="s">
        <v>1384</v>
      </c>
      <c r="H8" s="631" t="s">
        <v>1385</v>
      </c>
      <c r="I8" s="635">
        <v>45706</v>
      </c>
    </row>
    <row r="9" spans="1:9" ht="33.75" customHeight="1">
      <c r="A9" s="70">
        <v>3</v>
      </c>
      <c r="B9" s="633" t="s">
        <v>844</v>
      </c>
      <c r="C9" s="631">
        <v>20130826251</v>
      </c>
      <c r="D9" s="634" t="s">
        <v>1627</v>
      </c>
      <c r="E9" s="617" t="s">
        <v>376</v>
      </c>
      <c r="F9" s="636" t="s">
        <v>1856</v>
      </c>
      <c r="G9" s="637" t="s">
        <v>68</v>
      </c>
      <c r="H9" s="631" t="s">
        <v>1628</v>
      </c>
      <c r="I9" s="638">
        <v>45735</v>
      </c>
    </row>
    <row r="10" spans="1:9" ht="33.75" customHeight="1">
      <c r="A10" s="70">
        <f t="shared" ref="A10" si="1">A9+1</f>
        <v>4</v>
      </c>
      <c r="B10" s="639" t="s">
        <v>1079</v>
      </c>
      <c r="C10" s="640">
        <v>19940718411</v>
      </c>
      <c r="D10" s="641" t="s">
        <v>1629</v>
      </c>
      <c r="E10" s="632" t="s">
        <v>541</v>
      </c>
      <c r="F10" s="642" t="s">
        <v>1630</v>
      </c>
      <c r="G10" s="632" t="s">
        <v>703</v>
      </c>
      <c r="H10" s="644" t="s">
        <v>1631</v>
      </c>
      <c r="I10" s="643">
        <v>45740</v>
      </c>
    </row>
    <row r="11" spans="1:9" ht="33.75" customHeight="1">
      <c r="A11" s="610"/>
      <c r="B11" s="611"/>
      <c r="C11" s="612"/>
      <c r="D11" s="613"/>
      <c r="E11" s="610"/>
      <c r="F11" s="614"/>
      <c r="G11" s="610"/>
      <c r="H11" s="612"/>
      <c r="I11" s="615"/>
    </row>
    <row r="12" spans="1:9" ht="15" customHeight="1">
      <c r="A12" s="15"/>
      <c r="B12" s="15"/>
      <c r="C12" s="71"/>
      <c r="D12" s="15"/>
      <c r="E12" s="15"/>
      <c r="F12" s="15"/>
      <c r="G12" s="15"/>
      <c r="H12" s="15"/>
      <c r="I12" s="15"/>
    </row>
    <row r="13" spans="1:9" ht="31.5">
      <c r="A13" s="72" t="s">
        <v>0</v>
      </c>
      <c r="B13" s="72" t="s">
        <v>45</v>
      </c>
      <c r="C13" s="73" t="s">
        <v>69</v>
      </c>
      <c r="D13" s="72" t="s">
        <v>68</v>
      </c>
      <c r="E13" s="72" t="s">
        <v>74</v>
      </c>
      <c r="F13" s="72" t="s">
        <v>75</v>
      </c>
      <c r="G13" s="72" t="s">
        <v>76</v>
      </c>
      <c r="H13" s="72" t="s">
        <v>72</v>
      </c>
      <c r="I13" s="72" t="s">
        <v>73</v>
      </c>
    </row>
    <row r="14" spans="1:9" ht="17.100000000000001" customHeight="1">
      <c r="A14" s="64">
        <v>1</v>
      </c>
      <c r="B14" s="74" t="s">
        <v>46</v>
      </c>
      <c r="C14" s="75">
        <v>448</v>
      </c>
      <c r="D14" s="125"/>
      <c r="E14" s="125">
        <v>3</v>
      </c>
      <c r="F14" s="125">
        <v>1</v>
      </c>
      <c r="G14" s="125">
        <v>1</v>
      </c>
      <c r="H14" s="125">
        <f>SUM(D14:G14)</f>
        <v>5</v>
      </c>
      <c r="I14" s="76">
        <f>H14/C14</f>
        <v>1.1160714285714286E-2</v>
      </c>
    </row>
    <row r="15" spans="1:9" ht="17.100000000000001" customHeight="1">
      <c r="A15" s="64">
        <v>2</v>
      </c>
      <c r="B15" s="74" t="s">
        <v>71</v>
      </c>
      <c r="C15" s="75">
        <v>450</v>
      </c>
      <c r="D15" s="125"/>
      <c r="E15" s="125"/>
      <c r="F15" s="125">
        <v>1</v>
      </c>
      <c r="G15" s="125"/>
      <c r="H15" s="125">
        <f>SUM(D15:G15)</f>
        <v>1</v>
      </c>
      <c r="I15" s="76">
        <f>H15/C15</f>
        <v>2.2222222222222222E-3</v>
      </c>
    </row>
    <row r="16" spans="1:9" ht="17.100000000000001" customHeight="1">
      <c r="A16" s="64">
        <v>3</v>
      </c>
      <c r="B16" s="74" t="s">
        <v>47</v>
      </c>
      <c r="C16" s="75">
        <v>448</v>
      </c>
      <c r="D16" s="125">
        <v>1</v>
      </c>
      <c r="E16" s="125">
        <v>1</v>
      </c>
      <c r="F16" s="125"/>
      <c r="G16" s="125"/>
      <c r="H16" s="125">
        <f>SUM(D16:G16)</f>
        <v>2</v>
      </c>
      <c r="I16" s="76">
        <f>H16/C16</f>
        <v>4.464285714285714E-3</v>
      </c>
    </row>
    <row r="17" spans="1:9" ht="17.100000000000001" customHeight="1">
      <c r="A17" s="64">
        <v>4</v>
      </c>
      <c r="B17" s="74" t="s">
        <v>48</v>
      </c>
      <c r="C17" s="75">
        <v>446</v>
      </c>
      <c r="E17" s="125"/>
      <c r="F17" s="125"/>
      <c r="G17" s="125"/>
      <c r="H17" s="125"/>
      <c r="I17" s="76">
        <f>H17/C17</f>
        <v>0</v>
      </c>
    </row>
    <row r="18" spans="1:9" ht="17.100000000000001" customHeight="1">
      <c r="A18" s="64">
        <v>5</v>
      </c>
      <c r="B18" s="74" t="s">
        <v>49</v>
      </c>
      <c r="C18" s="75">
        <v>442</v>
      </c>
      <c r="D18" s="125"/>
      <c r="E18" s="125"/>
      <c r="F18" s="125"/>
      <c r="G18" s="125"/>
      <c r="H18" s="125"/>
      <c r="I18" s="76">
        <f>H18/C18</f>
        <v>0</v>
      </c>
    </row>
    <row r="19" spans="1:9" ht="17.100000000000001" customHeight="1">
      <c r="A19" s="64">
        <v>6</v>
      </c>
      <c r="B19" s="74" t="s">
        <v>50</v>
      </c>
      <c r="C19" s="75"/>
      <c r="D19" s="125"/>
      <c r="E19" s="125"/>
      <c r="F19" s="125"/>
      <c r="G19" s="125"/>
      <c r="H19" s="125"/>
      <c r="I19" s="76"/>
    </row>
    <row r="20" spans="1:9" ht="17.100000000000001" customHeight="1">
      <c r="A20" s="64">
        <v>7</v>
      </c>
      <c r="B20" s="74" t="s">
        <v>51</v>
      </c>
      <c r="C20" s="75"/>
      <c r="D20" s="125"/>
      <c r="E20" s="125"/>
      <c r="F20" s="125"/>
      <c r="G20" s="125"/>
      <c r="H20" s="125"/>
      <c r="I20" s="76"/>
    </row>
    <row r="21" spans="1:9" ht="17.100000000000001" customHeight="1">
      <c r="A21" s="64">
        <v>8</v>
      </c>
      <c r="B21" s="74" t="s">
        <v>52</v>
      </c>
      <c r="C21" s="75"/>
      <c r="D21" s="125"/>
      <c r="E21" s="125"/>
      <c r="F21" s="125"/>
      <c r="G21" s="125"/>
      <c r="H21" s="125"/>
      <c r="I21" s="76"/>
    </row>
    <row r="22" spans="1:9" ht="17.100000000000001" customHeight="1">
      <c r="A22" s="64">
        <v>9</v>
      </c>
      <c r="B22" s="74" t="s">
        <v>53</v>
      </c>
      <c r="C22" s="75"/>
      <c r="D22" s="125"/>
      <c r="E22" s="125"/>
      <c r="F22" s="125"/>
      <c r="G22" s="125"/>
      <c r="H22" s="125"/>
      <c r="I22" s="76"/>
    </row>
    <row r="23" spans="1:9" ht="17.100000000000001" customHeight="1">
      <c r="A23" s="64">
        <v>10</v>
      </c>
      <c r="B23" s="74" t="s">
        <v>54</v>
      </c>
      <c r="C23" s="75"/>
      <c r="D23" s="125"/>
      <c r="E23" s="125"/>
      <c r="F23" s="125"/>
      <c r="G23" s="125"/>
      <c r="H23" s="125"/>
      <c r="I23" s="76"/>
    </row>
    <row r="24" spans="1:9" ht="17.100000000000001" customHeight="1">
      <c r="A24" s="64">
        <v>11</v>
      </c>
      <c r="B24" s="74" t="s">
        <v>55</v>
      </c>
      <c r="C24" s="75"/>
      <c r="D24" s="125"/>
      <c r="E24" s="125"/>
      <c r="F24" s="125"/>
      <c r="G24" s="125"/>
      <c r="H24" s="125"/>
      <c r="I24" s="76"/>
    </row>
    <row r="25" spans="1:9" ht="17.100000000000001" customHeight="1">
      <c r="A25" s="64">
        <v>12</v>
      </c>
      <c r="B25" s="74" t="s">
        <v>56</v>
      </c>
      <c r="C25" s="75"/>
      <c r="D25" s="125"/>
      <c r="E25" s="125"/>
      <c r="F25" s="125"/>
      <c r="G25" s="125"/>
      <c r="H25" s="125"/>
      <c r="I25" s="76"/>
    </row>
    <row r="26" spans="1:9" ht="17.100000000000001" customHeight="1">
      <c r="A26" s="77"/>
      <c r="B26" s="77" t="s">
        <v>77</v>
      </c>
      <c r="C26" s="78"/>
      <c r="D26" s="294">
        <f>SUM(D14:D25)</f>
        <v>1</v>
      </c>
      <c r="E26" s="294">
        <f t="shared" ref="E26:G26" si="2">SUM(E14:E25)</f>
        <v>4</v>
      </c>
      <c r="F26" s="294">
        <f t="shared" si="2"/>
        <v>2</v>
      </c>
      <c r="G26" s="294">
        <f t="shared" si="2"/>
        <v>1</v>
      </c>
      <c r="H26" s="294">
        <f>SUM(H14:H25)</f>
        <v>8</v>
      </c>
      <c r="I26" s="79">
        <f>SUM(I14:I25)</f>
        <v>1.7847222222222223E-2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9">
    <tabColor rgb="FF6666FF"/>
  </sheetPr>
  <dimension ref="A1:L28"/>
  <sheetViews>
    <sheetView topLeftCell="B1" zoomScale="90" zoomScaleNormal="90" workbookViewId="0">
      <pane ySplit="9" topLeftCell="A16" activePane="bottomLeft" state="frozen"/>
      <selection activeCell="F915" sqref="F915"/>
      <selection pane="bottomLeft" activeCell="F21" sqref="F21"/>
    </sheetView>
  </sheetViews>
  <sheetFormatPr defaultColWidth="9.28515625" defaultRowHeight="15" customHeight="1"/>
  <cols>
    <col min="1" max="1" width="4.7109375" style="90" customWidth="1"/>
    <col min="2" max="2" width="14.28515625" style="90" customWidth="1"/>
    <col min="3" max="3" width="21.85546875" style="90" customWidth="1"/>
    <col min="4" max="5" width="15.7109375" style="90" customWidth="1"/>
    <col min="6" max="6" width="25.140625" style="90" customWidth="1"/>
    <col min="7" max="11" width="10.7109375" style="90" customWidth="1"/>
    <col min="12" max="12" width="47.85546875" style="92" customWidth="1"/>
    <col min="13" max="13" width="10.5703125" style="92" customWidth="1"/>
    <col min="14" max="249" width="9.28515625" style="92"/>
    <col min="250" max="250" width="4" style="92" customWidth="1"/>
    <col min="251" max="251" width="22" style="92" customWidth="1"/>
    <col min="252" max="252" width="23.28515625" style="92" customWidth="1"/>
    <col min="253" max="253" width="24.28515625" style="92" customWidth="1"/>
    <col min="254" max="254" width="28.140625" style="92" customWidth="1"/>
    <col min="255" max="255" width="20.85546875" style="92" customWidth="1"/>
    <col min="256" max="256" width="13.7109375" style="92" customWidth="1"/>
    <col min="257" max="257" width="10.85546875" style="92" customWidth="1"/>
    <col min="258" max="262" width="10.5703125" style="92" customWidth="1"/>
    <col min="263" max="263" width="14.28515625" style="92" customWidth="1"/>
    <col min="264" max="269" width="10.5703125" style="92" customWidth="1"/>
    <col min="270" max="505" width="9.28515625" style="92"/>
    <col min="506" max="506" width="4" style="92" customWidth="1"/>
    <col min="507" max="507" width="22" style="92" customWidth="1"/>
    <col min="508" max="508" width="23.28515625" style="92" customWidth="1"/>
    <col min="509" max="509" width="24.28515625" style="92" customWidth="1"/>
    <col min="510" max="510" width="28.140625" style="92" customWidth="1"/>
    <col min="511" max="511" width="20.85546875" style="92" customWidth="1"/>
    <col min="512" max="512" width="13.7109375" style="92" customWidth="1"/>
    <col min="513" max="513" width="10.85546875" style="92" customWidth="1"/>
    <col min="514" max="518" width="10.5703125" style="92" customWidth="1"/>
    <col min="519" max="519" width="14.28515625" style="92" customWidth="1"/>
    <col min="520" max="525" width="10.5703125" style="92" customWidth="1"/>
    <col min="526" max="761" width="9.28515625" style="92"/>
    <col min="762" max="762" width="4" style="92" customWidth="1"/>
    <col min="763" max="763" width="22" style="92" customWidth="1"/>
    <col min="764" max="764" width="23.28515625" style="92" customWidth="1"/>
    <col min="765" max="765" width="24.28515625" style="92" customWidth="1"/>
    <col min="766" max="766" width="28.140625" style="92" customWidth="1"/>
    <col min="767" max="767" width="20.85546875" style="92" customWidth="1"/>
    <col min="768" max="768" width="13.7109375" style="92" customWidth="1"/>
    <col min="769" max="769" width="10.85546875" style="92" customWidth="1"/>
    <col min="770" max="774" width="10.5703125" style="92" customWidth="1"/>
    <col min="775" max="775" width="14.28515625" style="92" customWidth="1"/>
    <col min="776" max="781" width="10.5703125" style="92" customWidth="1"/>
    <col min="782" max="1017" width="9.28515625" style="92"/>
    <col min="1018" max="1018" width="4" style="92" customWidth="1"/>
    <col min="1019" max="1019" width="22" style="92" customWidth="1"/>
    <col min="1020" max="1020" width="23.28515625" style="92" customWidth="1"/>
    <col min="1021" max="1021" width="24.28515625" style="92" customWidth="1"/>
    <col min="1022" max="1022" width="28.140625" style="92" customWidth="1"/>
    <col min="1023" max="1023" width="20.85546875" style="92" customWidth="1"/>
    <col min="1024" max="1024" width="13.7109375" style="92" customWidth="1"/>
    <col min="1025" max="1025" width="10.85546875" style="92" customWidth="1"/>
    <col min="1026" max="1030" width="10.5703125" style="92" customWidth="1"/>
    <col min="1031" max="1031" width="14.28515625" style="92" customWidth="1"/>
    <col min="1032" max="1037" width="10.5703125" style="92" customWidth="1"/>
    <col min="1038" max="1273" width="9.28515625" style="92"/>
    <col min="1274" max="1274" width="4" style="92" customWidth="1"/>
    <col min="1275" max="1275" width="22" style="92" customWidth="1"/>
    <col min="1276" max="1276" width="23.28515625" style="92" customWidth="1"/>
    <col min="1277" max="1277" width="24.28515625" style="92" customWidth="1"/>
    <col min="1278" max="1278" width="28.140625" style="92" customWidth="1"/>
    <col min="1279" max="1279" width="20.85546875" style="92" customWidth="1"/>
    <col min="1280" max="1280" width="13.7109375" style="92" customWidth="1"/>
    <col min="1281" max="1281" width="10.85546875" style="92" customWidth="1"/>
    <col min="1282" max="1286" width="10.5703125" style="92" customWidth="1"/>
    <col min="1287" max="1287" width="14.28515625" style="92" customWidth="1"/>
    <col min="1288" max="1293" width="10.5703125" style="92" customWidth="1"/>
    <col min="1294" max="1529" width="9.28515625" style="92"/>
    <col min="1530" max="1530" width="4" style="92" customWidth="1"/>
    <col min="1531" max="1531" width="22" style="92" customWidth="1"/>
    <col min="1532" max="1532" width="23.28515625" style="92" customWidth="1"/>
    <col min="1533" max="1533" width="24.28515625" style="92" customWidth="1"/>
    <col min="1534" max="1534" width="28.140625" style="92" customWidth="1"/>
    <col min="1535" max="1535" width="20.85546875" style="92" customWidth="1"/>
    <col min="1536" max="1536" width="13.7109375" style="92" customWidth="1"/>
    <col min="1537" max="1537" width="10.85546875" style="92" customWidth="1"/>
    <col min="1538" max="1542" width="10.5703125" style="92" customWidth="1"/>
    <col min="1543" max="1543" width="14.28515625" style="92" customWidth="1"/>
    <col min="1544" max="1549" width="10.5703125" style="92" customWidth="1"/>
    <col min="1550" max="1785" width="9.28515625" style="92"/>
    <col min="1786" max="1786" width="4" style="92" customWidth="1"/>
    <col min="1787" max="1787" width="22" style="92" customWidth="1"/>
    <col min="1788" max="1788" width="23.28515625" style="92" customWidth="1"/>
    <col min="1789" max="1789" width="24.28515625" style="92" customWidth="1"/>
    <col min="1790" max="1790" width="28.140625" style="92" customWidth="1"/>
    <col min="1791" max="1791" width="20.85546875" style="92" customWidth="1"/>
    <col min="1792" max="1792" width="13.7109375" style="92" customWidth="1"/>
    <col min="1793" max="1793" width="10.85546875" style="92" customWidth="1"/>
    <col min="1794" max="1798" width="10.5703125" style="92" customWidth="1"/>
    <col min="1799" max="1799" width="14.28515625" style="92" customWidth="1"/>
    <col min="1800" max="1805" width="10.5703125" style="92" customWidth="1"/>
    <col min="1806" max="2041" width="9.28515625" style="92"/>
    <col min="2042" max="2042" width="4" style="92" customWidth="1"/>
    <col min="2043" max="2043" width="22" style="92" customWidth="1"/>
    <col min="2044" max="2044" width="23.28515625" style="92" customWidth="1"/>
    <col min="2045" max="2045" width="24.28515625" style="92" customWidth="1"/>
    <col min="2046" max="2046" width="28.140625" style="92" customWidth="1"/>
    <col min="2047" max="2047" width="20.85546875" style="92" customWidth="1"/>
    <col min="2048" max="2048" width="13.7109375" style="92" customWidth="1"/>
    <col min="2049" max="2049" width="10.85546875" style="92" customWidth="1"/>
    <col min="2050" max="2054" width="10.5703125" style="92" customWidth="1"/>
    <col min="2055" max="2055" width="14.28515625" style="92" customWidth="1"/>
    <col min="2056" max="2061" width="10.5703125" style="92" customWidth="1"/>
    <col min="2062" max="2297" width="9.28515625" style="92"/>
    <col min="2298" max="2298" width="4" style="92" customWidth="1"/>
    <col min="2299" max="2299" width="22" style="92" customWidth="1"/>
    <col min="2300" max="2300" width="23.28515625" style="92" customWidth="1"/>
    <col min="2301" max="2301" width="24.28515625" style="92" customWidth="1"/>
    <col min="2302" max="2302" width="28.140625" style="92" customWidth="1"/>
    <col min="2303" max="2303" width="20.85546875" style="92" customWidth="1"/>
    <col min="2304" max="2304" width="13.7109375" style="92" customWidth="1"/>
    <col min="2305" max="2305" width="10.85546875" style="92" customWidth="1"/>
    <col min="2306" max="2310" width="10.5703125" style="92" customWidth="1"/>
    <col min="2311" max="2311" width="14.28515625" style="92" customWidth="1"/>
    <col min="2312" max="2317" width="10.5703125" style="92" customWidth="1"/>
    <col min="2318" max="2553" width="9.28515625" style="92"/>
    <col min="2554" max="2554" width="4" style="92" customWidth="1"/>
    <col min="2555" max="2555" width="22" style="92" customWidth="1"/>
    <col min="2556" max="2556" width="23.28515625" style="92" customWidth="1"/>
    <col min="2557" max="2557" width="24.28515625" style="92" customWidth="1"/>
    <col min="2558" max="2558" width="28.140625" style="92" customWidth="1"/>
    <col min="2559" max="2559" width="20.85546875" style="92" customWidth="1"/>
    <col min="2560" max="2560" width="13.7109375" style="92" customWidth="1"/>
    <col min="2561" max="2561" width="10.85546875" style="92" customWidth="1"/>
    <col min="2562" max="2566" width="10.5703125" style="92" customWidth="1"/>
    <col min="2567" max="2567" width="14.28515625" style="92" customWidth="1"/>
    <col min="2568" max="2573" width="10.5703125" style="92" customWidth="1"/>
    <col min="2574" max="2809" width="9.28515625" style="92"/>
    <col min="2810" max="2810" width="4" style="92" customWidth="1"/>
    <col min="2811" max="2811" width="22" style="92" customWidth="1"/>
    <col min="2812" max="2812" width="23.28515625" style="92" customWidth="1"/>
    <col min="2813" max="2813" width="24.28515625" style="92" customWidth="1"/>
    <col min="2814" max="2814" width="28.140625" style="92" customWidth="1"/>
    <col min="2815" max="2815" width="20.85546875" style="92" customWidth="1"/>
    <col min="2816" max="2816" width="13.7109375" style="92" customWidth="1"/>
    <col min="2817" max="2817" width="10.85546875" style="92" customWidth="1"/>
    <col min="2818" max="2822" width="10.5703125" style="92" customWidth="1"/>
    <col min="2823" max="2823" width="14.28515625" style="92" customWidth="1"/>
    <col min="2824" max="2829" width="10.5703125" style="92" customWidth="1"/>
    <col min="2830" max="3065" width="9.28515625" style="92"/>
    <col min="3066" max="3066" width="4" style="92" customWidth="1"/>
    <col min="3067" max="3067" width="22" style="92" customWidth="1"/>
    <col min="3068" max="3068" width="23.28515625" style="92" customWidth="1"/>
    <col min="3069" max="3069" width="24.28515625" style="92" customWidth="1"/>
    <col min="3070" max="3070" width="28.140625" style="92" customWidth="1"/>
    <col min="3071" max="3071" width="20.85546875" style="92" customWidth="1"/>
    <col min="3072" max="3072" width="13.7109375" style="92" customWidth="1"/>
    <col min="3073" max="3073" width="10.85546875" style="92" customWidth="1"/>
    <col min="3074" max="3078" width="10.5703125" style="92" customWidth="1"/>
    <col min="3079" max="3079" width="14.28515625" style="92" customWidth="1"/>
    <col min="3080" max="3085" width="10.5703125" style="92" customWidth="1"/>
    <col min="3086" max="3321" width="9.28515625" style="92"/>
    <col min="3322" max="3322" width="4" style="92" customWidth="1"/>
    <col min="3323" max="3323" width="22" style="92" customWidth="1"/>
    <col min="3324" max="3324" width="23.28515625" style="92" customWidth="1"/>
    <col min="3325" max="3325" width="24.28515625" style="92" customWidth="1"/>
    <col min="3326" max="3326" width="28.140625" style="92" customWidth="1"/>
    <col min="3327" max="3327" width="20.85546875" style="92" customWidth="1"/>
    <col min="3328" max="3328" width="13.7109375" style="92" customWidth="1"/>
    <col min="3329" max="3329" width="10.85546875" style="92" customWidth="1"/>
    <col min="3330" max="3334" width="10.5703125" style="92" customWidth="1"/>
    <col min="3335" max="3335" width="14.28515625" style="92" customWidth="1"/>
    <col min="3336" max="3341" width="10.5703125" style="92" customWidth="1"/>
    <col min="3342" max="3577" width="9.28515625" style="92"/>
    <col min="3578" max="3578" width="4" style="92" customWidth="1"/>
    <col min="3579" max="3579" width="22" style="92" customWidth="1"/>
    <col min="3580" max="3580" width="23.28515625" style="92" customWidth="1"/>
    <col min="3581" max="3581" width="24.28515625" style="92" customWidth="1"/>
    <col min="3582" max="3582" width="28.140625" style="92" customWidth="1"/>
    <col min="3583" max="3583" width="20.85546875" style="92" customWidth="1"/>
    <col min="3584" max="3584" width="13.7109375" style="92" customWidth="1"/>
    <col min="3585" max="3585" width="10.85546875" style="92" customWidth="1"/>
    <col min="3586" max="3590" width="10.5703125" style="92" customWidth="1"/>
    <col min="3591" max="3591" width="14.28515625" style="92" customWidth="1"/>
    <col min="3592" max="3597" width="10.5703125" style="92" customWidth="1"/>
    <col min="3598" max="3833" width="9.28515625" style="92"/>
    <col min="3834" max="3834" width="4" style="92" customWidth="1"/>
    <col min="3835" max="3835" width="22" style="92" customWidth="1"/>
    <col min="3836" max="3836" width="23.28515625" style="92" customWidth="1"/>
    <col min="3837" max="3837" width="24.28515625" style="92" customWidth="1"/>
    <col min="3838" max="3838" width="28.140625" style="92" customWidth="1"/>
    <col min="3839" max="3839" width="20.85546875" style="92" customWidth="1"/>
    <col min="3840" max="3840" width="13.7109375" style="92" customWidth="1"/>
    <col min="3841" max="3841" width="10.85546875" style="92" customWidth="1"/>
    <col min="3842" max="3846" width="10.5703125" style="92" customWidth="1"/>
    <col min="3847" max="3847" width="14.28515625" style="92" customWidth="1"/>
    <col min="3848" max="3853" width="10.5703125" style="92" customWidth="1"/>
    <col min="3854" max="4089" width="9.28515625" style="92"/>
    <col min="4090" max="4090" width="4" style="92" customWidth="1"/>
    <col min="4091" max="4091" width="22" style="92" customWidth="1"/>
    <col min="4092" max="4092" width="23.28515625" style="92" customWidth="1"/>
    <col min="4093" max="4093" width="24.28515625" style="92" customWidth="1"/>
    <col min="4094" max="4094" width="28.140625" style="92" customWidth="1"/>
    <col min="4095" max="4095" width="20.85546875" style="92" customWidth="1"/>
    <col min="4096" max="4096" width="13.7109375" style="92" customWidth="1"/>
    <col min="4097" max="4097" width="10.85546875" style="92" customWidth="1"/>
    <col min="4098" max="4102" width="10.5703125" style="92" customWidth="1"/>
    <col min="4103" max="4103" width="14.28515625" style="92" customWidth="1"/>
    <col min="4104" max="4109" width="10.5703125" style="92" customWidth="1"/>
    <col min="4110" max="4345" width="9.28515625" style="92"/>
    <col min="4346" max="4346" width="4" style="92" customWidth="1"/>
    <col min="4347" max="4347" width="22" style="92" customWidth="1"/>
    <col min="4348" max="4348" width="23.28515625" style="92" customWidth="1"/>
    <col min="4349" max="4349" width="24.28515625" style="92" customWidth="1"/>
    <col min="4350" max="4350" width="28.140625" style="92" customWidth="1"/>
    <col min="4351" max="4351" width="20.85546875" style="92" customWidth="1"/>
    <col min="4352" max="4352" width="13.7109375" style="92" customWidth="1"/>
    <col min="4353" max="4353" width="10.85546875" style="92" customWidth="1"/>
    <col min="4354" max="4358" width="10.5703125" style="92" customWidth="1"/>
    <col min="4359" max="4359" width="14.28515625" style="92" customWidth="1"/>
    <col min="4360" max="4365" width="10.5703125" style="92" customWidth="1"/>
    <col min="4366" max="4601" width="9.28515625" style="92"/>
    <col min="4602" max="4602" width="4" style="92" customWidth="1"/>
    <col min="4603" max="4603" width="22" style="92" customWidth="1"/>
    <col min="4604" max="4604" width="23.28515625" style="92" customWidth="1"/>
    <col min="4605" max="4605" width="24.28515625" style="92" customWidth="1"/>
    <col min="4606" max="4606" width="28.140625" style="92" customWidth="1"/>
    <col min="4607" max="4607" width="20.85546875" style="92" customWidth="1"/>
    <col min="4608" max="4608" width="13.7109375" style="92" customWidth="1"/>
    <col min="4609" max="4609" width="10.85546875" style="92" customWidth="1"/>
    <col min="4610" max="4614" width="10.5703125" style="92" customWidth="1"/>
    <col min="4615" max="4615" width="14.28515625" style="92" customWidth="1"/>
    <col min="4616" max="4621" width="10.5703125" style="92" customWidth="1"/>
    <col min="4622" max="4857" width="9.28515625" style="92"/>
    <col min="4858" max="4858" width="4" style="92" customWidth="1"/>
    <col min="4859" max="4859" width="22" style="92" customWidth="1"/>
    <col min="4860" max="4860" width="23.28515625" style="92" customWidth="1"/>
    <col min="4861" max="4861" width="24.28515625" style="92" customWidth="1"/>
    <col min="4862" max="4862" width="28.140625" style="92" customWidth="1"/>
    <col min="4863" max="4863" width="20.85546875" style="92" customWidth="1"/>
    <col min="4864" max="4864" width="13.7109375" style="92" customWidth="1"/>
    <col min="4865" max="4865" width="10.85546875" style="92" customWidth="1"/>
    <col min="4866" max="4870" width="10.5703125" style="92" customWidth="1"/>
    <col min="4871" max="4871" width="14.28515625" style="92" customWidth="1"/>
    <col min="4872" max="4877" width="10.5703125" style="92" customWidth="1"/>
    <col min="4878" max="5113" width="9.28515625" style="92"/>
    <col min="5114" max="5114" width="4" style="92" customWidth="1"/>
    <col min="5115" max="5115" width="22" style="92" customWidth="1"/>
    <col min="5116" max="5116" width="23.28515625" style="92" customWidth="1"/>
    <col min="5117" max="5117" width="24.28515625" style="92" customWidth="1"/>
    <col min="5118" max="5118" width="28.140625" style="92" customWidth="1"/>
    <col min="5119" max="5119" width="20.85546875" style="92" customWidth="1"/>
    <col min="5120" max="5120" width="13.7109375" style="92" customWidth="1"/>
    <col min="5121" max="5121" width="10.85546875" style="92" customWidth="1"/>
    <col min="5122" max="5126" width="10.5703125" style="92" customWidth="1"/>
    <col min="5127" max="5127" width="14.28515625" style="92" customWidth="1"/>
    <col min="5128" max="5133" width="10.5703125" style="92" customWidth="1"/>
    <col min="5134" max="5369" width="9.28515625" style="92"/>
    <col min="5370" max="5370" width="4" style="92" customWidth="1"/>
    <col min="5371" max="5371" width="22" style="92" customWidth="1"/>
    <col min="5372" max="5372" width="23.28515625" style="92" customWidth="1"/>
    <col min="5373" max="5373" width="24.28515625" style="92" customWidth="1"/>
    <col min="5374" max="5374" width="28.140625" style="92" customWidth="1"/>
    <col min="5375" max="5375" width="20.85546875" style="92" customWidth="1"/>
    <col min="5376" max="5376" width="13.7109375" style="92" customWidth="1"/>
    <col min="5377" max="5377" width="10.85546875" style="92" customWidth="1"/>
    <col min="5378" max="5382" width="10.5703125" style="92" customWidth="1"/>
    <col min="5383" max="5383" width="14.28515625" style="92" customWidth="1"/>
    <col min="5384" max="5389" width="10.5703125" style="92" customWidth="1"/>
    <col min="5390" max="5625" width="9.28515625" style="92"/>
    <col min="5626" max="5626" width="4" style="92" customWidth="1"/>
    <col min="5627" max="5627" width="22" style="92" customWidth="1"/>
    <col min="5628" max="5628" width="23.28515625" style="92" customWidth="1"/>
    <col min="5629" max="5629" width="24.28515625" style="92" customWidth="1"/>
    <col min="5630" max="5630" width="28.140625" style="92" customWidth="1"/>
    <col min="5631" max="5631" width="20.85546875" style="92" customWidth="1"/>
    <col min="5632" max="5632" width="13.7109375" style="92" customWidth="1"/>
    <col min="5633" max="5633" width="10.85546875" style="92" customWidth="1"/>
    <col min="5634" max="5638" width="10.5703125" style="92" customWidth="1"/>
    <col min="5639" max="5639" width="14.28515625" style="92" customWidth="1"/>
    <col min="5640" max="5645" width="10.5703125" style="92" customWidth="1"/>
    <col min="5646" max="5881" width="9.28515625" style="92"/>
    <col min="5882" max="5882" width="4" style="92" customWidth="1"/>
    <col min="5883" max="5883" width="22" style="92" customWidth="1"/>
    <col min="5884" max="5884" width="23.28515625" style="92" customWidth="1"/>
    <col min="5885" max="5885" width="24.28515625" style="92" customWidth="1"/>
    <col min="5886" max="5886" width="28.140625" style="92" customWidth="1"/>
    <col min="5887" max="5887" width="20.85546875" style="92" customWidth="1"/>
    <col min="5888" max="5888" width="13.7109375" style="92" customWidth="1"/>
    <col min="5889" max="5889" width="10.85546875" style="92" customWidth="1"/>
    <col min="5890" max="5894" width="10.5703125" style="92" customWidth="1"/>
    <col min="5895" max="5895" width="14.28515625" style="92" customWidth="1"/>
    <col min="5896" max="5901" width="10.5703125" style="92" customWidth="1"/>
    <col min="5902" max="6137" width="9.28515625" style="92"/>
    <col min="6138" max="6138" width="4" style="92" customWidth="1"/>
    <col min="6139" max="6139" width="22" style="92" customWidth="1"/>
    <col min="6140" max="6140" width="23.28515625" style="92" customWidth="1"/>
    <col min="6141" max="6141" width="24.28515625" style="92" customWidth="1"/>
    <col min="6142" max="6142" width="28.140625" style="92" customWidth="1"/>
    <col min="6143" max="6143" width="20.85546875" style="92" customWidth="1"/>
    <col min="6144" max="6144" width="13.7109375" style="92" customWidth="1"/>
    <col min="6145" max="6145" width="10.85546875" style="92" customWidth="1"/>
    <col min="6146" max="6150" width="10.5703125" style="92" customWidth="1"/>
    <col min="6151" max="6151" width="14.28515625" style="92" customWidth="1"/>
    <col min="6152" max="6157" width="10.5703125" style="92" customWidth="1"/>
    <col min="6158" max="6393" width="9.28515625" style="92"/>
    <col min="6394" max="6394" width="4" style="92" customWidth="1"/>
    <col min="6395" max="6395" width="22" style="92" customWidth="1"/>
    <col min="6396" max="6396" width="23.28515625" style="92" customWidth="1"/>
    <col min="6397" max="6397" width="24.28515625" style="92" customWidth="1"/>
    <col min="6398" max="6398" width="28.140625" style="92" customWidth="1"/>
    <col min="6399" max="6399" width="20.85546875" style="92" customWidth="1"/>
    <col min="6400" max="6400" width="13.7109375" style="92" customWidth="1"/>
    <col min="6401" max="6401" width="10.85546875" style="92" customWidth="1"/>
    <col min="6402" max="6406" width="10.5703125" style="92" customWidth="1"/>
    <col min="6407" max="6407" width="14.28515625" style="92" customWidth="1"/>
    <col min="6408" max="6413" width="10.5703125" style="92" customWidth="1"/>
    <col min="6414" max="6649" width="9.28515625" style="92"/>
    <col min="6650" max="6650" width="4" style="92" customWidth="1"/>
    <col min="6651" max="6651" width="22" style="92" customWidth="1"/>
    <col min="6652" max="6652" width="23.28515625" style="92" customWidth="1"/>
    <col min="6653" max="6653" width="24.28515625" style="92" customWidth="1"/>
    <col min="6654" max="6654" width="28.140625" style="92" customWidth="1"/>
    <col min="6655" max="6655" width="20.85546875" style="92" customWidth="1"/>
    <col min="6656" max="6656" width="13.7109375" style="92" customWidth="1"/>
    <col min="6657" max="6657" width="10.85546875" style="92" customWidth="1"/>
    <col min="6658" max="6662" width="10.5703125" style="92" customWidth="1"/>
    <col min="6663" max="6663" width="14.28515625" style="92" customWidth="1"/>
    <col min="6664" max="6669" width="10.5703125" style="92" customWidth="1"/>
    <col min="6670" max="6905" width="9.28515625" style="92"/>
    <col min="6906" max="6906" width="4" style="92" customWidth="1"/>
    <col min="6907" max="6907" width="22" style="92" customWidth="1"/>
    <col min="6908" max="6908" width="23.28515625" style="92" customWidth="1"/>
    <col min="6909" max="6909" width="24.28515625" style="92" customWidth="1"/>
    <col min="6910" max="6910" width="28.140625" style="92" customWidth="1"/>
    <col min="6911" max="6911" width="20.85546875" style="92" customWidth="1"/>
    <col min="6912" max="6912" width="13.7109375" style="92" customWidth="1"/>
    <col min="6913" max="6913" width="10.85546875" style="92" customWidth="1"/>
    <col min="6914" max="6918" width="10.5703125" style="92" customWidth="1"/>
    <col min="6919" max="6919" width="14.28515625" style="92" customWidth="1"/>
    <col min="6920" max="6925" width="10.5703125" style="92" customWidth="1"/>
    <col min="6926" max="7161" width="9.28515625" style="92"/>
    <col min="7162" max="7162" width="4" style="92" customWidth="1"/>
    <col min="7163" max="7163" width="22" style="92" customWidth="1"/>
    <col min="7164" max="7164" width="23.28515625" style="92" customWidth="1"/>
    <col min="7165" max="7165" width="24.28515625" style="92" customWidth="1"/>
    <col min="7166" max="7166" width="28.140625" style="92" customWidth="1"/>
    <col min="7167" max="7167" width="20.85546875" style="92" customWidth="1"/>
    <col min="7168" max="7168" width="13.7109375" style="92" customWidth="1"/>
    <col min="7169" max="7169" width="10.85546875" style="92" customWidth="1"/>
    <col min="7170" max="7174" width="10.5703125" style="92" customWidth="1"/>
    <col min="7175" max="7175" width="14.28515625" style="92" customWidth="1"/>
    <col min="7176" max="7181" width="10.5703125" style="92" customWidth="1"/>
    <col min="7182" max="7417" width="9.28515625" style="92"/>
    <col min="7418" max="7418" width="4" style="92" customWidth="1"/>
    <col min="7419" max="7419" width="22" style="92" customWidth="1"/>
    <col min="7420" max="7420" width="23.28515625" style="92" customWidth="1"/>
    <col min="7421" max="7421" width="24.28515625" style="92" customWidth="1"/>
    <col min="7422" max="7422" width="28.140625" style="92" customWidth="1"/>
    <col min="7423" max="7423" width="20.85546875" style="92" customWidth="1"/>
    <col min="7424" max="7424" width="13.7109375" style="92" customWidth="1"/>
    <col min="7425" max="7425" width="10.85546875" style="92" customWidth="1"/>
    <col min="7426" max="7430" width="10.5703125" style="92" customWidth="1"/>
    <col min="7431" max="7431" width="14.28515625" style="92" customWidth="1"/>
    <col min="7432" max="7437" width="10.5703125" style="92" customWidth="1"/>
    <col min="7438" max="7673" width="9.28515625" style="92"/>
    <col min="7674" max="7674" width="4" style="92" customWidth="1"/>
    <col min="7675" max="7675" width="22" style="92" customWidth="1"/>
    <col min="7676" max="7676" width="23.28515625" style="92" customWidth="1"/>
    <col min="7677" max="7677" width="24.28515625" style="92" customWidth="1"/>
    <col min="7678" max="7678" width="28.140625" style="92" customWidth="1"/>
    <col min="7679" max="7679" width="20.85546875" style="92" customWidth="1"/>
    <col min="7680" max="7680" width="13.7109375" style="92" customWidth="1"/>
    <col min="7681" max="7681" width="10.85546875" style="92" customWidth="1"/>
    <col min="7682" max="7686" width="10.5703125" style="92" customWidth="1"/>
    <col min="7687" max="7687" width="14.28515625" style="92" customWidth="1"/>
    <col min="7688" max="7693" width="10.5703125" style="92" customWidth="1"/>
    <col min="7694" max="7929" width="9.28515625" style="92"/>
    <col min="7930" max="7930" width="4" style="92" customWidth="1"/>
    <col min="7931" max="7931" width="22" style="92" customWidth="1"/>
    <col min="7932" max="7932" width="23.28515625" style="92" customWidth="1"/>
    <col min="7933" max="7933" width="24.28515625" style="92" customWidth="1"/>
    <col min="7934" max="7934" width="28.140625" style="92" customWidth="1"/>
    <col min="7935" max="7935" width="20.85546875" style="92" customWidth="1"/>
    <col min="7936" max="7936" width="13.7109375" style="92" customWidth="1"/>
    <col min="7937" max="7937" width="10.85546875" style="92" customWidth="1"/>
    <col min="7938" max="7942" width="10.5703125" style="92" customWidth="1"/>
    <col min="7943" max="7943" width="14.28515625" style="92" customWidth="1"/>
    <col min="7944" max="7949" width="10.5703125" style="92" customWidth="1"/>
    <col min="7950" max="8185" width="9.28515625" style="92"/>
    <col min="8186" max="8186" width="4" style="92" customWidth="1"/>
    <col min="8187" max="8187" width="22" style="92" customWidth="1"/>
    <col min="8188" max="8188" width="23.28515625" style="92" customWidth="1"/>
    <col min="8189" max="8189" width="24.28515625" style="92" customWidth="1"/>
    <col min="8190" max="8190" width="28.140625" style="92" customWidth="1"/>
    <col min="8191" max="8191" width="20.85546875" style="92" customWidth="1"/>
    <col min="8192" max="8192" width="13.7109375" style="92" customWidth="1"/>
    <col min="8193" max="8193" width="10.85546875" style="92" customWidth="1"/>
    <col min="8194" max="8198" width="10.5703125" style="92" customWidth="1"/>
    <col min="8199" max="8199" width="14.28515625" style="92" customWidth="1"/>
    <col min="8200" max="8205" width="10.5703125" style="92" customWidth="1"/>
    <col min="8206" max="8441" width="9.28515625" style="92"/>
    <col min="8442" max="8442" width="4" style="92" customWidth="1"/>
    <col min="8443" max="8443" width="22" style="92" customWidth="1"/>
    <col min="8444" max="8444" width="23.28515625" style="92" customWidth="1"/>
    <col min="8445" max="8445" width="24.28515625" style="92" customWidth="1"/>
    <col min="8446" max="8446" width="28.140625" style="92" customWidth="1"/>
    <col min="8447" max="8447" width="20.85546875" style="92" customWidth="1"/>
    <col min="8448" max="8448" width="13.7109375" style="92" customWidth="1"/>
    <col min="8449" max="8449" width="10.85546875" style="92" customWidth="1"/>
    <col min="8450" max="8454" width="10.5703125" style="92" customWidth="1"/>
    <col min="8455" max="8455" width="14.28515625" style="92" customWidth="1"/>
    <col min="8456" max="8461" width="10.5703125" style="92" customWidth="1"/>
    <col min="8462" max="8697" width="9.28515625" style="92"/>
    <col min="8698" max="8698" width="4" style="92" customWidth="1"/>
    <col min="8699" max="8699" width="22" style="92" customWidth="1"/>
    <col min="8700" max="8700" width="23.28515625" style="92" customWidth="1"/>
    <col min="8701" max="8701" width="24.28515625" style="92" customWidth="1"/>
    <col min="8702" max="8702" width="28.140625" style="92" customWidth="1"/>
    <col min="8703" max="8703" width="20.85546875" style="92" customWidth="1"/>
    <col min="8704" max="8704" width="13.7109375" style="92" customWidth="1"/>
    <col min="8705" max="8705" width="10.85546875" style="92" customWidth="1"/>
    <col min="8706" max="8710" width="10.5703125" style="92" customWidth="1"/>
    <col min="8711" max="8711" width="14.28515625" style="92" customWidth="1"/>
    <col min="8712" max="8717" width="10.5703125" style="92" customWidth="1"/>
    <col min="8718" max="8953" width="9.28515625" style="92"/>
    <col min="8954" max="8954" width="4" style="92" customWidth="1"/>
    <col min="8955" max="8955" width="22" style="92" customWidth="1"/>
    <col min="8956" max="8956" width="23.28515625" style="92" customWidth="1"/>
    <col min="8957" max="8957" width="24.28515625" style="92" customWidth="1"/>
    <col min="8958" max="8958" width="28.140625" style="92" customWidth="1"/>
    <col min="8959" max="8959" width="20.85546875" style="92" customWidth="1"/>
    <col min="8960" max="8960" width="13.7109375" style="92" customWidth="1"/>
    <col min="8961" max="8961" width="10.85546875" style="92" customWidth="1"/>
    <col min="8962" max="8966" width="10.5703125" style="92" customWidth="1"/>
    <col min="8967" max="8967" width="14.28515625" style="92" customWidth="1"/>
    <col min="8968" max="8973" width="10.5703125" style="92" customWidth="1"/>
    <col min="8974" max="9209" width="9.28515625" style="92"/>
    <col min="9210" max="9210" width="4" style="92" customWidth="1"/>
    <col min="9211" max="9211" width="22" style="92" customWidth="1"/>
    <col min="9212" max="9212" width="23.28515625" style="92" customWidth="1"/>
    <col min="9213" max="9213" width="24.28515625" style="92" customWidth="1"/>
    <col min="9214" max="9214" width="28.140625" style="92" customWidth="1"/>
    <col min="9215" max="9215" width="20.85546875" style="92" customWidth="1"/>
    <col min="9216" max="9216" width="13.7109375" style="92" customWidth="1"/>
    <col min="9217" max="9217" width="10.85546875" style="92" customWidth="1"/>
    <col min="9218" max="9222" width="10.5703125" style="92" customWidth="1"/>
    <col min="9223" max="9223" width="14.28515625" style="92" customWidth="1"/>
    <col min="9224" max="9229" width="10.5703125" style="92" customWidth="1"/>
    <col min="9230" max="9465" width="9.28515625" style="92"/>
    <col min="9466" max="9466" width="4" style="92" customWidth="1"/>
    <col min="9467" max="9467" width="22" style="92" customWidth="1"/>
    <col min="9468" max="9468" width="23.28515625" style="92" customWidth="1"/>
    <col min="9469" max="9469" width="24.28515625" style="92" customWidth="1"/>
    <col min="9470" max="9470" width="28.140625" style="92" customWidth="1"/>
    <col min="9471" max="9471" width="20.85546875" style="92" customWidth="1"/>
    <col min="9472" max="9472" width="13.7109375" style="92" customWidth="1"/>
    <col min="9473" max="9473" width="10.85546875" style="92" customWidth="1"/>
    <col min="9474" max="9478" width="10.5703125" style="92" customWidth="1"/>
    <col min="9479" max="9479" width="14.28515625" style="92" customWidth="1"/>
    <col min="9480" max="9485" width="10.5703125" style="92" customWidth="1"/>
    <col min="9486" max="9721" width="9.28515625" style="92"/>
    <col min="9722" max="9722" width="4" style="92" customWidth="1"/>
    <col min="9723" max="9723" width="22" style="92" customWidth="1"/>
    <col min="9724" max="9724" width="23.28515625" style="92" customWidth="1"/>
    <col min="9725" max="9725" width="24.28515625" style="92" customWidth="1"/>
    <col min="9726" max="9726" width="28.140625" style="92" customWidth="1"/>
    <col min="9727" max="9727" width="20.85546875" style="92" customWidth="1"/>
    <col min="9728" max="9728" width="13.7109375" style="92" customWidth="1"/>
    <col min="9729" max="9729" width="10.85546875" style="92" customWidth="1"/>
    <col min="9730" max="9734" width="10.5703125" style="92" customWidth="1"/>
    <col min="9735" max="9735" width="14.28515625" style="92" customWidth="1"/>
    <col min="9736" max="9741" width="10.5703125" style="92" customWidth="1"/>
    <col min="9742" max="9977" width="9.28515625" style="92"/>
    <col min="9978" max="9978" width="4" style="92" customWidth="1"/>
    <col min="9979" max="9979" width="22" style="92" customWidth="1"/>
    <col min="9980" max="9980" width="23.28515625" style="92" customWidth="1"/>
    <col min="9981" max="9981" width="24.28515625" style="92" customWidth="1"/>
    <col min="9982" max="9982" width="28.140625" style="92" customWidth="1"/>
    <col min="9983" max="9983" width="20.85546875" style="92" customWidth="1"/>
    <col min="9984" max="9984" width="13.7109375" style="92" customWidth="1"/>
    <col min="9985" max="9985" width="10.85546875" style="92" customWidth="1"/>
    <col min="9986" max="9990" width="10.5703125" style="92" customWidth="1"/>
    <col min="9991" max="9991" width="14.28515625" style="92" customWidth="1"/>
    <col min="9992" max="9997" width="10.5703125" style="92" customWidth="1"/>
    <col min="9998" max="10233" width="9.28515625" style="92"/>
    <col min="10234" max="10234" width="4" style="92" customWidth="1"/>
    <col min="10235" max="10235" width="22" style="92" customWidth="1"/>
    <col min="10236" max="10236" width="23.28515625" style="92" customWidth="1"/>
    <col min="10237" max="10237" width="24.28515625" style="92" customWidth="1"/>
    <col min="10238" max="10238" width="28.140625" style="92" customWidth="1"/>
    <col min="10239" max="10239" width="20.85546875" style="92" customWidth="1"/>
    <col min="10240" max="10240" width="13.7109375" style="92" customWidth="1"/>
    <col min="10241" max="10241" width="10.85546875" style="92" customWidth="1"/>
    <col min="10242" max="10246" width="10.5703125" style="92" customWidth="1"/>
    <col min="10247" max="10247" width="14.28515625" style="92" customWidth="1"/>
    <col min="10248" max="10253" width="10.5703125" style="92" customWidth="1"/>
    <col min="10254" max="10489" width="9.28515625" style="92"/>
    <col min="10490" max="10490" width="4" style="92" customWidth="1"/>
    <col min="10491" max="10491" width="22" style="92" customWidth="1"/>
    <col min="10492" max="10492" width="23.28515625" style="92" customWidth="1"/>
    <col min="10493" max="10493" width="24.28515625" style="92" customWidth="1"/>
    <col min="10494" max="10494" width="28.140625" style="92" customWidth="1"/>
    <col min="10495" max="10495" width="20.85546875" style="92" customWidth="1"/>
    <col min="10496" max="10496" width="13.7109375" style="92" customWidth="1"/>
    <col min="10497" max="10497" width="10.85546875" style="92" customWidth="1"/>
    <col min="10498" max="10502" width="10.5703125" style="92" customWidth="1"/>
    <col min="10503" max="10503" width="14.28515625" style="92" customWidth="1"/>
    <col min="10504" max="10509" width="10.5703125" style="92" customWidth="1"/>
    <col min="10510" max="10745" width="9.28515625" style="92"/>
    <col min="10746" max="10746" width="4" style="92" customWidth="1"/>
    <col min="10747" max="10747" width="22" style="92" customWidth="1"/>
    <col min="10748" max="10748" width="23.28515625" style="92" customWidth="1"/>
    <col min="10749" max="10749" width="24.28515625" style="92" customWidth="1"/>
    <col min="10750" max="10750" width="28.140625" style="92" customWidth="1"/>
    <col min="10751" max="10751" width="20.85546875" style="92" customWidth="1"/>
    <col min="10752" max="10752" width="13.7109375" style="92" customWidth="1"/>
    <col min="10753" max="10753" width="10.85546875" style="92" customWidth="1"/>
    <col min="10754" max="10758" width="10.5703125" style="92" customWidth="1"/>
    <col min="10759" max="10759" width="14.28515625" style="92" customWidth="1"/>
    <col min="10760" max="10765" width="10.5703125" style="92" customWidth="1"/>
    <col min="10766" max="11001" width="9.28515625" style="92"/>
    <col min="11002" max="11002" width="4" style="92" customWidth="1"/>
    <col min="11003" max="11003" width="22" style="92" customWidth="1"/>
    <col min="11004" max="11004" width="23.28515625" style="92" customWidth="1"/>
    <col min="11005" max="11005" width="24.28515625" style="92" customWidth="1"/>
    <col min="11006" max="11006" width="28.140625" style="92" customWidth="1"/>
    <col min="11007" max="11007" width="20.85546875" style="92" customWidth="1"/>
    <col min="11008" max="11008" width="13.7109375" style="92" customWidth="1"/>
    <col min="11009" max="11009" width="10.85546875" style="92" customWidth="1"/>
    <col min="11010" max="11014" width="10.5703125" style="92" customWidth="1"/>
    <col min="11015" max="11015" width="14.28515625" style="92" customWidth="1"/>
    <col min="11016" max="11021" width="10.5703125" style="92" customWidth="1"/>
    <col min="11022" max="11257" width="9.28515625" style="92"/>
    <col min="11258" max="11258" width="4" style="92" customWidth="1"/>
    <col min="11259" max="11259" width="22" style="92" customWidth="1"/>
    <col min="11260" max="11260" width="23.28515625" style="92" customWidth="1"/>
    <col min="11261" max="11261" width="24.28515625" style="92" customWidth="1"/>
    <col min="11262" max="11262" width="28.140625" style="92" customWidth="1"/>
    <col min="11263" max="11263" width="20.85546875" style="92" customWidth="1"/>
    <col min="11264" max="11264" width="13.7109375" style="92" customWidth="1"/>
    <col min="11265" max="11265" width="10.85546875" style="92" customWidth="1"/>
    <col min="11266" max="11270" width="10.5703125" style="92" customWidth="1"/>
    <col min="11271" max="11271" width="14.28515625" style="92" customWidth="1"/>
    <col min="11272" max="11277" width="10.5703125" style="92" customWidth="1"/>
    <col min="11278" max="11513" width="9.28515625" style="92"/>
    <col min="11514" max="11514" width="4" style="92" customWidth="1"/>
    <col min="11515" max="11515" width="22" style="92" customWidth="1"/>
    <col min="11516" max="11516" width="23.28515625" style="92" customWidth="1"/>
    <col min="11517" max="11517" width="24.28515625" style="92" customWidth="1"/>
    <col min="11518" max="11518" width="28.140625" style="92" customWidth="1"/>
    <col min="11519" max="11519" width="20.85546875" style="92" customWidth="1"/>
    <col min="11520" max="11520" width="13.7109375" style="92" customWidth="1"/>
    <col min="11521" max="11521" width="10.85546875" style="92" customWidth="1"/>
    <col min="11522" max="11526" width="10.5703125" style="92" customWidth="1"/>
    <col min="11527" max="11527" width="14.28515625" style="92" customWidth="1"/>
    <col min="11528" max="11533" width="10.5703125" style="92" customWidth="1"/>
    <col min="11534" max="11769" width="9.28515625" style="92"/>
    <col min="11770" max="11770" width="4" style="92" customWidth="1"/>
    <col min="11771" max="11771" width="22" style="92" customWidth="1"/>
    <col min="11772" max="11772" width="23.28515625" style="92" customWidth="1"/>
    <col min="11773" max="11773" width="24.28515625" style="92" customWidth="1"/>
    <col min="11774" max="11774" width="28.140625" style="92" customWidth="1"/>
    <col min="11775" max="11775" width="20.85546875" style="92" customWidth="1"/>
    <col min="11776" max="11776" width="13.7109375" style="92" customWidth="1"/>
    <col min="11777" max="11777" width="10.85546875" style="92" customWidth="1"/>
    <col min="11778" max="11782" width="10.5703125" style="92" customWidth="1"/>
    <col min="11783" max="11783" width="14.28515625" style="92" customWidth="1"/>
    <col min="11784" max="11789" width="10.5703125" style="92" customWidth="1"/>
    <col min="11790" max="12025" width="9.28515625" style="92"/>
    <col min="12026" max="12026" width="4" style="92" customWidth="1"/>
    <col min="12027" max="12027" width="22" style="92" customWidth="1"/>
    <col min="12028" max="12028" width="23.28515625" style="92" customWidth="1"/>
    <col min="12029" max="12029" width="24.28515625" style="92" customWidth="1"/>
    <col min="12030" max="12030" width="28.140625" style="92" customWidth="1"/>
    <col min="12031" max="12031" width="20.85546875" style="92" customWidth="1"/>
    <col min="12032" max="12032" width="13.7109375" style="92" customWidth="1"/>
    <col min="12033" max="12033" width="10.85546875" style="92" customWidth="1"/>
    <col min="12034" max="12038" width="10.5703125" style="92" customWidth="1"/>
    <col min="12039" max="12039" width="14.28515625" style="92" customWidth="1"/>
    <col min="12040" max="12045" width="10.5703125" style="92" customWidth="1"/>
    <col min="12046" max="12281" width="9.28515625" style="92"/>
    <col min="12282" max="12282" width="4" style="92" customWidth="1"/>
    <col min="12283" max="12283" width="22" style="92" customWidth="1"/>
    <col min="12284" max="12284" width="23.28515625" style="92" customWidth="1"/>
    <col min="12285" max="12285" width="24.28515625" style="92" customWidth="1"/>
    <col min="12286" max="12286" width="28.140625" style="92" customWidth="1"/>
    <col min="12287" max="12287" width="20.85546875" style="92" customWidth="1"/>
    <col min="12288" max="12288" width="13.7109375" style="92" customWidth="1"/>
    <col min="12289" max="12289" width="10.85546875" style="92" customWidth="1"/>
    <col min="12290" max="12294" width="10.5703125" style="92" customWidth="1"/>
    <col min="12295" max="12295" width="14.28515625" style="92" customWidth="1"/>
    <col min="12296" max="12301" width="10.5703125" style="92" customWidth="1"/>
    <col min="12302" max="12537" width="9.28515625" style="92"/>
    <col min="12538" max="12538" width="4" style="92" customWidth="1"/>
    <col min="12539" max="12539" width="22" style="92" customWidth="1"/>
    <col min="12540" max="12540" width="23.28515625" style="92" customWidth="1"/>
    <col min="12541" max="12541" width="24.28515625" style="92" customWidth="1"/>
    <col min="12542" max="12542" width="28.140625" style="92" customWidth="1"/>
    <col min="12543" max="12543" width="20.85546875" style="92" customWidth="1"/>
    <col min="12544" max="12544" width="13.7109375" style="92" customWidth="1"/>
    <col min="12545" max="12545" width="10.85546875" style="92" customWidth="1"/>
    <col min="12546" max="12550" width="10.5703125" style="92" customWidth="1"/>
    <col min="12551" max="12551" width="14.28515625" style="92" customWidth="1"/>
    <col min="12552" max="12557" width="10.5703125" style="92" customWidth="1"/>
    <col min="12558" max="12793" width="9.28515625" style="92"/>
    <col min="12794" max="12794" width="4" style="92" customWidth="1"/>
    <col min="12795" max="12795" width="22" style="92" customWidth="1"/>
    <col min="12796" max="12796" width="23.28515625" style="92" customWidth="1"/>
    <col min="12797" max="12797" width="24.28515625" style="92" customWidth="1"/>
    <col min="12798" max="12798" width="28.140625" style="92" customWidth="1"/>
    <col min="12799" max="12799" width="20.85546875" style="92" customWidth="1"/>
    <col min="12800" max="12800" width="13.7109375" style="92" customWidth="1"/>
    <col min="12801" max="12801" width="10.85546875" style="92" customWidth="1"/>
    <col min="12802" max="12806" width="10.5703125" style="92" customWidth="1"/>
    <col min="12807" max="12807" width="14.28515625" style="92" customWidth="1"/>
    <col min="12808" max="12813" width="10.5703125" style="92" customWidth="1"/>
    <col min="12814" max="13049" width="9.28515625" style="92"/>
    <col min="13050" max="13050" width="4" style="92" customWidth="1"/>
    <col min="13051" max="13051" width="22" style="92" customWidth="1"/>
    <col min="13052" max="13052" width="23.28515625" style="92" customWidth="1"/>
    <col min="13053" max="13053" width="24.28515625" style="92" customWidth="1"/>
    <col min="13054" max="13054" width="28.140625" style="92" customWidth="1"/>
    <col min="13055" max="13055" width="20.85546875" style="92" customWidth="1"/>
    <col min="13056" max="13056" width="13.7109375" style="92" customWidth="1"/>
    <col min="13057" max="13057" width="10.85546875" style="92" customWidth="1"/>
    <col min="13058" max="13062" width="10.5703125" style="92" customWidth="1"/>
    <col min="13063" max="13063" width="14.28515625" style="92" customWidth="1"/>
    <col min="13064" max="13069" width="10.5703125" style="92" customWidth="1"/>
    <col min="13070" max="13305" width="9.28515625" style="92"/>
    <col min="13306" max="13306" width="4" style="92" customWidth="1"/>
    <col min="13307" max="13307" width="22" style="92" customWidth="1"/>
    <col min="13308" max="13308" width="23.28515625" style="92" customWidth="1"/>
    <col min="13309" max="13309" width="24.28515625" style="92" customWidth="1"/>
    <col min="13310" max="13310" width="28.140625" style="92" customWidth="1"/>
    <col min="13311" max="13311" width="20.85546875" style="92" customWidth="1"/>
    <col min="13312" max="13312" width="13.7109375" style="92" customWidth="1"/>
    <col min="13313" max="13313" width="10.85546875" style="92" customWidth="1"/>
    <col min="13314" max="13318" width="10.5703125" style="92" customWidth="1"/>
    <col min="13319" max="13319" width="14.28515625" style="92" customWidth="1"/>
    <col min="13320" max="13325" width="10.5703125" style="92" customWidth="1"/>
    <col min="13326" max="13561" width="9.28515625" style="92"/>
    <col min="13562" max="13562" width="4" style="92" customWidth="1"/>
    <col min="13563" max="13563" width="22" style="92" customWidth="1"/>
    <col min="13564" max="13564" width="23.28515625" style="92" customWidth="1"/>
    <col min="13565" max="13565" width="24.28515625" style="92" customWidth="1"/>
    <col min="13566" max="13566" width="28.140625" style="92" customWidth="1"/>
    <col min="13567" max="13567" width="20.85546875" style="92" customWidth="1"/>
    <col min="13568" max="13568" width="13.7109375" style="92" customWidth="1"/>
    <col min="13569" max="13569" width="10.85546875" style="92" customWidth="1"/>
    <col min="13570" max="13574" width="10.5703125" style="92" customWidth="1"/>
    <col min="13575" max="13575" width="14.28515625" style="92" customWidth="1"/>
    <col min="13576" max="13581" width="10.5703125" style="92" customWidth="1"/>
    <col min="13582" max="13817" width="9.28515625" style="92"/>
    <col min="13818" max="13818" width="4" style="92" customWidth="1"/>
    <col min="13819" max="13819" width="22" style="92" customWidth="1"/>
    <col min="13820" max="13820" width="23.28515625" style="92" customWidth="1"/>
    <col min="13821" max="13821" width="24.28515625" style="92" customWidth="1"/>
    <col min="13822" max="13822" width="28.140625" style="92" customWidth="1"/>
    <col min="13823" max="13823" width="20.85546875" style="92" customWidth="1"/>
    <col min="13824" max="13824" width="13.7109375" style="92" customWidth="1"/>
    <col min="13825" max="13825" width="10.85546875" style="92" customWidth="1"/>
    <col min="13826" max="13830" width="10.5703125" style="92" customWidth="1"/>
    <col min="13831" max="13831" width="14.28515625" style="92" customWidth="1"/>
    <col min="13832" max="13837" width="10.5703125" style="92" customWidth="1"/>
    <col min="13838" max="14073" width="9.28515625" style="92"/>
    <col min="14074" max="14074" width="4" style="92" customWidth="1"/>
    <col min="14075" max="14075" width="22" style="92" customWidth="1"/>
    <col min="14076" max="14076" width="23.28515625" style="92" customWidth="1"/>
    <col min="14077" max="14077" width="24.28515625" style="92" customWidth="1"/>
    <col min="14078" max="14078" width="28.140625" style="92" customWidth="1"/>
    <col min="14079" max="14079" width="20.85546875" style="92" customWidth="1"/>
    <col min="14080" max="14080" width="13.7109375" style="92" customWidth="1"/>
    <col min="14081" max="14081" width="10.85546875" style="92" customWidth="1"/>
    <col min="14082" max="14086" width="10.5703125" style="92" customWidth="1"/>
    <col min="14087" max="14087" width="14.28515625" style="92" customWidth="1"/>
    <col min="14088" max="14093" width="10.5703125" style="92" customWidth="1"/>
    <col min="14094" max="14329" width="9.28515625" style="92"/>
    <col min="14330" max="14330" width="4" style="92" customWidth="1"/>
    <col min="14331" max="14331" width="22" style="92" customWidth="1"/>
    <col min="14332" max="14332" width="23.28515625" style="92" customWidth="1"/>
    <col min="14333" max="14333" width="24.28515625" style="92" customWidth="1"/>
    <col min="14334" max="14334" width="28.140625" style="92" customWidth="1"/>
    <col min="14335" max="14335" width="20.85546875" style="92" customWidth="1"/>
    <col min="14336" max="14336" width="13.7109375" style="92" customWidth="1"/>
    <col min="14337" max="14337" width="10.85546875" style="92" customWidth="1"/>
    <col min="14338" max="14342" width="10.5703125" style="92" customWidth="1"/>
    <col min="14343" max="14343" width="14.28515625" style="92" customWidth="1"/>
    <col min="14344" max="14349" width="10.5703125" style="92" customWidth="1"/>
    <col min="14350" max="14585" width="9.28515625" style="92"/>
    <col min="14586" max="14586" width="4" style="92" customWidth="1"/>
    <col min="14587" max="14587" width="22" style="92" customWidth="1"/>
    <col min="14588" max="14588" width="23.28515625" style="92" customWidth="1"/>
    <col min="14589" max="14589" width="24.28515625" style="92" customWidth="1"/>
    <col min="14590" max="14590" width="28.140625" style="92" customWidth="1"/>
    <col min="14591" max="14591" width="20.85546875" style="92" customWidth="1"/>
    <col min="14592" max="14592" width="13.7109375" style="92" customWidth="1"/>
    <col min="14593" max="14593" width="10.85546875" style="92" customWidth="1"/>
    <col min="14594" max="14598" width="10.5703125" style="92" customWidth="1"/>
    <col min="14599" max="14599" width="14.28515625" style="92" customWidth="1"/>
    <col min="14600" max="14605" width="10.5703125" style="92" customWidth="1"/>
    <col min="14606" max="14841" width="9.28515625" style="92"/>
    <col min="14842" max="14842" width="4" style="92" customWidth="1"/>
    <col min="14843" max="14843" width="22" style="92" customWidth="1"/>
    <col min="14844" max="14844" width="23.28515625" style="92" customWidth="1"/>
    <col min="14845" max="14845" width="24.28515625" style="92" customWidth="1"/>
    <col min="14846" max="14846" width="28.140625" style="92" customWidth="1"/>
    <col min="14847" max="14847" width="20.85546875" style="92" customWidth="1"/>
    <col min="14848" max="14848" width="13.7109375" style="92" customWidth="1"/>
    <col min="14849" max="14849" width="10.85546875" style="92" customWidth="1"/>
    <col min="14850" max="14854" width="10.5703125" style="92" customWidth="1"/>
    <col min="14855" max="14855" width="14.28515625" style="92" customWidth="1"/>
    <col min="14856" max="14861" width="10.5703125" style="92" customWidth="1"/>
    <col min="14862" max="15097" width="9.28515625" style="92"/>
    <col min="15098" max="15098" width="4" style="92" customWidth="1"/>
    <col min="15099" max="15099" width="22" style="92" customWidth="1"/>
    <col min="15100" max="15100" width="23.28515625" style="92" customWidth="1"/>
    <col min="15101" max="15101" width="24.28515625" style="92" customWidth="1"/>
    <col min="15102" max="15102" width="28.140625" style="92" customWidth="1"/>
    <col min="15103" max="15103" width="20.85546875" style="92" customWidth="1"/>
    <col min="15104" max="15104" width="13.7109375" style="92" customWidth="1"/>
    <col min="15105" max="15105" width="10.85546875" style="92" customWidth="1"/>
    <col min="15106" max="15110" width="10.5703125" style="92" customWidth="1"/>
    <col min="15111" max="15111" width="14.28515625" style="92" customWidth="1"/>
    <col min="15112" max="15117" width="10.5703125" style="92" customWidth="1"/>
    <col min="15118" max="15353" width="9.28515625" style="92"/>
    <col min="15354" max="15354" width="4" style="92" customWidth="1"/>
    <col min="15355" max="15355" width="22" style="92" customWidth="1"/>
    <col min="15356" max="15356" width="23.28515625" style="92" customWidth="1"/>
    <col min="15357" max="15357" width="24.28515625" style="92" customWidth="1"/>
    <col min="15358" max="15358" width="28.140625" style="92" customWidth="1"/>
    <col min="15359" max="15359" width="20.85546875" style="92" customWidth="1"/>
    <col min="15360" max="15360" width="13.7109375" style="92" customWidth="1"/>
    <col min="15361" max="15361" width="10.85546875" style="92" customWidth="1"/>
    <col min="15362" max="15366" width="10.5703125" style="92" customWidth="1"/>
    <col min="15367" max="15367" width="14.28515625" style="92" customWidth="1"/>
    <col min="15368" max="15373" width="10.5703125" style="92" customWidth="1"/>
    <col min="15374" max="15609" width="9.28515625" style="92"/>
    <col min="15610" max="15610" width="4" style="92" customWidth="1"/>
    <col min="15611" max="15611" width="22" style="92" customWidth="1"/>
    <col min="15612" max="15612" width="23.28515625" style="92" customWidth="1"/>
    <col min="15613" max="15613" width="24.28515625" style="92" customWidth="1"/>
    <col min="15614" max="15614" width="28.140625" style="92" customWidth="1"/>
    <col min="15615" max="15615" width="20.85546875" style="92" customWidth="1"/>
    <col min="15616" max="15616" width="13.7109375" style="92" customWidth="1"/>
    <col min="15617" max="15617" width="10.85546875" style="92" customWidth="1"/>
    <col min="15618" max="15622" width="10.5703125" style="92" customWidth="1"/>
    <col min="15623" max="15623" width="14.28515625" style="92" customWidth="1"/>
    <col min="15624" max="15629" width="10.5703125" style="92" customWidth="1"/>
    <col min="15630" max="15865" width="9.28515625" style="92"/>
    <col min="15866" max="15866" width="4" style="92" customWidth="1"/>
    <col min="15867" max="15867" width="22" style="92" customWidth="1"/>
    <col min="15868" max="15868" width="23.28515625" style="92" customWidth="1"/>
    <col min="15869" max="15869" width="24.28515625" style="92" customWidth="1"/>
    <col min="15870" max="15870" width="28.140625" style="92" customWidth="1"/>
    <col min="15871" max="15871" width="20.85546875" style="92" customWidth="1"/>
    <col min="15872" max="15872" width="13.7109375" style="92" customWidth="1"/>
    <col min="15873" max="15873" width="10.85546875" style="92" customWidth="1"/>
    <col min="15874" max="15878" width="10.5703125" style="92" customWidth="1"/>
    <col min="15879" max="15879" width="14.28515625" style="92" customWidth="1"/>
    <col min="15880" max="15885" width="10.5703125" style="92" customWidth="1"/>
    <col min="15886" max="16121" width="9.28515625" style="92"/>
    <col min="16122" max="16122" width="4" style="92" customWidth="1"/>
    <col min="16123" max="16123" width="22" style="92" customWidth="1"/>
    <col min="16124" max="16124" width="23.28515625" style="92" customWidth="1"/>
    <col min="16125" max="16125" width="24.28515625" style="92" customWidth="1"/>
    <col min="16126" max="16126" width="28.140625" style="92" customWidth="1"/>
    <col min="16127" max="16127" width="20.85546875" style="92" customWidth="1"/>
    <col min="16128" max="16128" width="13.7109375" style="92" customWidth="1"/>
    <col min="16129" max="16129" width="10.85546875" style="92" customWidth="1"/>
    <col min="16130" max="16134" width="10.5703125" style="92" customWidth="1"/>
    <col min="16135" max="16135" width="14.28515625" style="92" customWidth="1"/>
    <col min="16136" max="16141" width="10.5703125" style="92" customWidth="1"/>
    <col min="16142" max="16384" width="9.28515625" style="92"/>
  </cols>
  <sheetData>
    <row r="1" spans="1:12" ht="15" customHeight="1">
      <c r="B1" s="91" t="s">
        <v>241</v>
      </c>
    </row>
    <row r="2" spans="1:12" ht="15" customHeight="1">
      <c r="A2" s="90">
        <v>1</v>
      </c>
      <c r="B2" t="s">
        <v>242</v>
      </c>
      <c r="C2" s="14" t="s">
        <v>243</v>
      </c>
      <c r="D2" s="14"/>
      <c r="E2" s="14"/>
      <c r="F2" s="14"/>
      <c r="G2" s="14"/>
      <c r="H2" s="14"/>
      <c r="I2" s="14"/>
      <c r="J2" s="14"/>
      <c r="K2" s="14"/>
      <c r="L2" s="14"/>
    </row>
    <row r="3" spans="1:12" ht="15" customHeight="1">
      <c r="A3" s="90">
        <v>2</v>
      </c>
      <c r="B3" t="s">
        <v>244</v>
      </c>
      <c r="C3" s="14" t="s">
        <v>245</v>
      </c>
      <c r="D3" s="14"/>
      <c r="E3" s="14"/>
      <c r="F3" s="14"/>
      <c r="G3" s="14"/>
      <c r="H3" s="14"/>
      <c r="I3" s="14"/>
      <c r="J3" s="14"/>
      <c r="K3" s="14"/>
      <c r="L3" s="14"/>
    </row>
    <row r="4" spans="1:12" ht="15" customHeight="1">
      <c r="A4" s="90">
        <v>3</v>
      </c>
      <c r="B4" t="s">
        <v>246</v>
      </c>
      <c r="C4" s="14" t="s">
        <v>247</v>
      </c>
      <c r="D4" s="14"/>
      <c r="E4" s="14"/>
      <c r="F4" s="14"/>
      <c r="G4" s="14"/>
      <c r="H4" s="14"/>
      <c r="I4" s="14"/>
      <c r="J4" s="14"/>
      <c r="K4" s="14"/>
      <c r="L4" s="14"/>
    </row>
    <row r="5" spans="1:12" ht="15" customHeight="1">
      <c r="A5" s="90">
        <v>4</v>
      </c>
      <c r="B5" t="s">
        <v>248</v>
      </c>
      <c r="C5" s="14" t="s">
        <v>249</v>
      </c>
      <c r="D5" s="14"/>
      <c r="E5" s="14"/>
      <c r="F5" s="14"/>
      <c r="G5" s="14"/>
      <c r="H5" s="14"/>
      <c r="I5" s="14"/>
      <c r="J5" s="14"/>
      <c r="K5" s="14"/>
      <c r="L5" s="14"/>
    </row>
    <row r="6" spans="1:12" ht="15" customHeight="1">
      <c r="B6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" customHeight="1">
      <c r="A7" s="92"/>
      <c r="B7" s="88" t="s">
        <v>1191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1:12" ht="15" customHeight="1">
      <c r="A8" s="1051" t="s">
        <v>0</v>
      </c>
      <c r="B8" s="1050" t="s">
        <v>236</v>
      </c>
      <c r="C8" s="1050" t="s">
        <v>42</v>
      </c>
      <c r="D8" s="1050" t="s">
        <v>43</v>
      </c>
      <c r="E8" s="1050" t="s">
        <v>44</v>
      </c>
      <c r="F8" s="1050" t="s">
        <v>237</v>
      </c>
      <c r="G8" s="1050" t="s">
        <v>228</v>
      </c>
      <c r="H8" s="1050"/>
      <c r="I8" s="1050"/>
      <c r="J8" s="1050"/>
      <c r="K8" s="1050" t="s">
        <v>250</v>
      </c>
      <c r="L8" s="1051" t="s">
        <v>59</v>
      </c>
    </row>
    <row r="9" spans="1:12" ht="15" customHeight="1">
      <c r="A9" s="1051"/>
      <c r="B9" s="1050"/>
      <c r="C9" s="1050"/>
      <c r="D9" s="1050"/>
      <c r="E9" s="1050"/>
      <c r="F9" s="1050"/>
      <c r="G9" s="102" t="s">
        <v>232</v>
      </c>
      <c r="H9" s="102" t="s">
        <v>233</v>
      </c>
      <c r="I9" s="102" t="s">
        <v>234</v>
      </c>
      <c r="J9" s="102" t="s">
        <v>235</v>
      </c>
      <c r="K9" s="1050"/>
      <c r="L9" s="1051"/>
    </row>
    <row r="10" spans="1:12" ht="48.75" customHeight="1">
      <c r="A10" s="675">
        <v>1</v>
      </c>
      <c r="B10" s="757">
        <v>45720</v>
      </c>
      <c r="C10" s="678" t="s">
        <v>275</v>
      </c>
      <c r="D10" s="677" t="s">
        <v>1758</v>
      </c>
      <c r="E10" s="677" t="s">
        <v>1759</v>
      </c>
      <c r="F10" s="679" t="s">
        <v>1760</v>
      </c>
      <c r="G10" s="231" t="s">
        <v>1767</v>
      </c>
      <c r="H10" s="231" t="s">
        <v>1768</v>
      </c>
      <c r="I10" s="676">
        <v>3</v>
      </c>
      <c r="J10" s="676">
        <v>24</v>
      </c>
      <c r="K10" s="677" t="s">
        <v>244</v>
      </c>
      <c r="L10" s="679" t="s">
        <v>1765</v>
      </c>
    </row>
    <row r="11" spans="1:12" ht="69" customHeight="1">
      <c r="A11" s="864">
        <v>2</v>
      </c>
      <c r="B11" s="865">
        <v>45723</v>
      </c>
      <c r="C11" s="866" t="s">
        <v>902</v>
      </c>
      <c r="D11" s="677" t="s">
        <v>1761</v>
      </c>
      <c r="E11" s="677" t="s">
        <v>1762</v>
      </c>
      <c r="F11" s="679" t="s">
        <v>1763</v>
      </c>
      <c r="G11" s="231" t="s">
        <v>1768</v>
      </c>
      <c r="H11" s="231" t="s">
        <v>1769</v>
      </c>
      <c r="I11" s="676">
        <v>12</v>
      </c>
      <c r="J11" s="676">
        <v>97</v>
      </c>
      <c r="K11" s="677" t="s">
        <v>1764</v>
      </c>
      <c r="L11" s="679" t="s">
        <v>1766</v>
      </c>
    </row>
    <row r="12" spans="1:12" ht="69.75" customHeight="1">
      <c r="A12" s="867"/>
      <c r="B12" s="868">
        <v>45785</v>
      </c>
      <c r="C12" s="869" t="s">
        <v>1203</v>
      </c>
      <c r="D12" s="869" t="s">
        <v>2084</v>
      </c>
      <c r="E12" s="869" t="s">
        <v>2087</v>
      </c>
      <c r="F12" s="862" t="s">
        <v>2089</v>
      </c>
      <c r="G12" s="231" t="s">
        <v>2090</v>
      </c>
      <c r="H12" s="231" t="s">
        <v>2091</v>
      </c>
      <c r="I12" s="863">
        <v>2</v>
      </c>
      <c r="J12" s="863">
        <v>16</v>
      </c>
      <c r="K12" s="871" t="s">
        <v>1764</v>
      </c>
      <c r="L12" s="873" t="s">
        <v>2094</v>
      </c>
    </row>
    <row r="13" spans="1:12" ht="64.5" customHeight="1">
      <c r="A13" s="867"/>
      <c r="B13" s="870">
        <v>45797</v>
      </c>
      <c r="C13" s="869" t="s">
        <v>574</v>
      </c>
      <c r="D13" s="869" t="s">
        <v>2085</v>
      </c>
      <c r="E13" s="869" t="s">
        <v>2086</v>
      </c>
      <c r="F13" s="872" t="s">
        <v>2088</v>
      </c>
      <c r="G13" s="871" t="s">
        <v>2092</v>
      </c>
      <c r="H13" s="871" t="s">
        <v>2093</v>
      </c>
      <c r="I13" s="676">
        <v>2</v>
      </c>
      <c r="J13" s="676">
        <v>16</v>
      </c>
      <c r="K13" s="871" t="s">
        <v>1764</v>
      </c>
      <c r="L13" s="873" t="s">
        <v>2095</v>
      </c>
    </row>
    <row r="15" spans="1:12" ht="15" customHeight="1">
      <c r="A15" s="103" t="s">
        <v>0</v>
      </c>
      <c r="B15" s="103" t="s">
        <v>45</v>
      </c>
      <c r="C15" s="103" t="s">
        <v>69</v>
      </c>
      <c r="D15" s="101" t="s">
        <v>57</v>
      </c>
      <c r="E15" s="101" t="s">
        <v>70</v>
      </c>
      <c r="F15" s="101" t="s">
        <v>78</v>
      </c>
    </row>
    <row r="16" spans="1:12" ht="15" customHeight="1">
      <c r="A16" s="104">
        <v>1</v>
      </c>
      <c r="B16" s="105" t="s">
        <v>46</v>
      </c>
      <c r="C16" s="104">
        <v>448</v>
      </c>
      <c r="D16" s="100">
        <v>0</v>
      </c>
      <c r="E16" s="305">
        <f>D16/C16</f>
        <v>0</v>
      </c>
      <c r="F16" s="306" t="str">
        <f>IF(E16&gt;0%,"TARGET TIDAK TERCAPAI","TARGET TERCAPAI")</f>
        <v>TARGET TERCAPAI</v>
      </c>
    </row>
    <row r="17" spans="1:6" ht="15" customHeight="1">
      <c r="A17" s="104">
        <v>2</v>
      </c>
      <c r="B17" s="105" t="s">
        <v>71</v>
      </c>
      <c r="C17" s="104">
        <v>450</v>
      </c>
      <c r="D17" s="100">
        <v>0</v>
      </c>
      <c r="E17" s="305">
        <f>D17/C17</f>
        <v>0</v>
      </c>
      <c r="F17" s="306" t="str">
        <f>IF(E17&gt;0%,"TARGET TIDAK TERCAPAI","TARGET TERCAPAI")</f>
        <v>TARGET TERCAPAI</v>
      </c>
    </row>
    <row r="18" spans="1:6" ht="15" customHeight="1">
      <c r="A18" s="104">
        <v>3</v>
      </c>
      <c r="B18" s="105" t="s">
        <v>47</v>
      </c>
      <c r="C18" s="104">
        <v>448</v>
      </c>
      <c r="D18" s="100">
        <v>2</v>
      </c>
      <c r="E18" s="305">
        <f>D18/C18</f>
        <v>4.464285714285714E-3</v>
      </c>
      <c r="F18" s="306" t="str">
        <f>IF(E18&gt;0%,"TARGET TIDAK TERCAPAI","TARGET TERCAPAI")</f>
        <v>TARGET TIDAK TERCAPAI</v>
      </c>
    </row>
    <row r="19" spans="1:6" ht="15" customHeight="1">
      <c r="A19" s="104">
        <v>4</v>
      </c>
      <c r="B19" s="105" t="s">
        <v>48</v>
      </c>
      <c r="C19" s="104">
        <v>446</v>
      </c>
      <c r="D19" s="100">
        <v>0</v>
      </c>
      <c r="E19" s="305">
        <f>D19/C19</f>
        <v>0</v>
      </c>
      <c r="F19" s="306" t="str">
        <f>IF(E19&gt;0%,"TARGET TIDAK TERCAPAI","TARGET TERCAPAI")</f>
        <v>TARGET TERCAPAI</v>
      </c>
    </row>
    <row r="20" spans="1:6" ht="15" customHeight="1">
      <c r="A20" s="104">
        <v>5</v>
      </c>
      <c r="B20" s="105" t="s">
        <v>49</v>
      </c>
      <c r="C20" s="104">
        <v>442</v>
      </c>
      <c r="D20" s="100">
        <v>2</v>
      </c>
      <c r="E20" s="305">
        <f>D20/C20</f>
        <v>4.5248868778280547E-3</v>
      </c>
      <c r="F20" s="306" t="str">
        <f>IF(E20&gt;0%,"TARGET TIDAK TERCAPAI","TARGET TERCAPAI")</f>
        <v>TARGET TIDAK TERCAPAI</v>
      </c>
    </row>
    <row r="21" spans="1:6" ht="15" customHeight="1">
      <c r="A21" s="104">
        <v>6</v>
      </c>
      <c r="B21" s="105" t="s">
        <v>50</v>
      </c>
      <c r="C21" s="104"/>
      <c r="D21" s="100"/>
      <c r="E21" s="305"/>
      <c r="F21" s="306"/>
    </row>
    <row r="22" spans="1:6" ht="15" customHeight="1">
      <c r="A22" s="104">
        <v>7</v>
      </c>
      <c r="B22" s="105" t="s">
        <v>51</v>
      </c>
      <c r="C22" s="104"/>
      <c r="D22" s="100"/>
      <c r="E22" s="305"/>
      <c r="F22" s="306"/>
    </row>
    <row r="23" spans="1:6" ht="15" customHeight="1">
      <c r="A23" s="104">
        <v>8</v>
      </c>
      <c r="B23" s="105" t="s">
        <v>52</v>
      </c>
      <c r="C23" s="104"/>
      <c r="D23" s="108"/>
      <c r="E23" s="106"/>
      <c r="F23" s="107"/>
    </row>
    <row r="24" spans="1:6" ht="15" customHeight="1">
      <c r="A24" s="104">
        <v>9</v>
      </c>
      <c r="B24" s="105" t="s">
        <v>53</v>
      </c>
      <c r="C24" s="104"/>
      <c r="D24" s="100"/>
      <c r="E24" s="305"/>
      <c r="F24" s="306"/>
    </row>
    <row r="25" spans="1:6" ht="15" customHeight="1">
      <c r="A25" s="104">
        <v>10</v>
      </c>
      <c r="B25" s="105" t="s">
        <v>54</v>
      </c>
      <c r="C25" s="104"/>
      <c r="D25" s="100"/>
      <c r="E25" s="106"/>
      <c r="F25" s="107"/>
    </row>
    <row r="26" spans="1:6" ht="15" customHeight="1">
      <c r="A26" s="104">
        <v>11</v>
      </c>
      <c r="B26" s="105" t="s">
        <v>55</v>
      </c>
      <c r="C26" s="104"/>
      <c r="D26" s="100"/>
      <c r="E26" s="305"/>
      <c r="F26" s="306"/>
    </row>
    <row r="27" spans="1:6" ht="15" customHeight="1">
      <c r="A27" s="104">
        <v>12</v>
      </c>
      <c r="B27" s="105" t="s">
        <v>56</v>
      </c>
      <c r="C27" s="108"/>
      <c r="D27" s="108"/>
      <c r="E27" s="106"/>
      <c r="F27" s="107"/>
    </row>
    <row r="28" spans="1:6" ht="15" customHeight="1">
      <c r="A28" s="1049"/>
      <c r="B28" s="1049"/>
      <c r="C28" s="1049"/>
      <c r="D28" s="109">
        <f>SUM(D16:D27)</f>
        <v>4</v>
      </c>
      <c r="E28" s="110">
        <f>AVERAGE(E16:E27)</f>
        <v>1.7978345184227536E-3</v>
      </c>
      <c r="F28" s="111" t="str">
        <f>IF(E28&lt;0.3%,"TARGET TERCAPAI","TARGET TIDAK TERCAPAI")</f>
        <v>TARGET TERCAPAI</v>
      </c>
    </row>
  </sheetData>
  <mergeCells count="10">
    <mergeCell ref="A28:C28"/>
    <mergeCell ref="K8:K9"/>
    <mergeCell ref="L8:L9"/>
    <mergeCell ref="G8:J8"/>
    <mergeCell ref="F8:F9"/>
    <mergeCell ref="A8:A9"/>
    <mergeCell ref="B8:B9"/>
    <mergeCell ref="C8:C9"/>
    <mergeCell ref="D8:D9"/>
    <mergeCell ref="E8:E9"/>
  </mergeCells>
  <phoneticPr fontId="45" type="noConversion"/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 tint="0.79998168889431442"/>
  </sheetPr>
  <dimension ref="B1:N56"/>
  <sheetViews>
    <sheetView showGridLines="0" topLeftCell="A52" zoomScale="70" zoomScaleNormal="70" workbookViewId="0">
      <selection activeCell="B2" sqref="B2:F2"/>
    </sheetView>
  </sheetViews>
  <sheetFormatPr defaultColWidth="9.140625" defaultRowHeight="15"/>
  <cols>
    <col min="1" max="1" width="9.140625" style="595"/>
    <col min="2" max="2" width="21" style="595" customWidth="1"/>
    <col min="3" max="3" width="10.7109375" style="595" customWidth="1"/>
    <col min="4" max="5" width="18.140625" style="595" customWidth="1"/>
    <col min="6" max="6" width="23.42578125" style="595" customWidth="1"/>
    <col min="7" max="7" width="27.7109375" style="595" customWidth="1"/>
    <col min="8" max="8" width="27.5703125" style="595" customWidth="1"/>
    <col min="9" max="9" width="22.42578125" style="595" customWidth="1"/>
    <col min="10" max="10" width="17.85546875" style="595" customWidth="1"/>
    <col min="11" max="11" width="20.5703125" style="595" customWidth="1"/>
    <col min="12" max="12" width="17.28515625" style="595" customWidth="1"/>
    <col min="13" max="13" width="28.42578125" style="595" customWidth="1"/>
    <col min="14" max="14" width="18.5703125" style="595" customWidth="1"/>
    <col min="15" max="16384" width="9.140625" style="595"/>
  </cols>
  <sheetData>
    <row r="1" spans="2:14" ht="15.75" thickBot="1"/>
    <row r="2" spans="2:14" ht="49.5" thickBot="1">
      <c r="B2" s="1052" t="s">
        <v>1604</v>
      </c>
      <c r="C2" s="1053"/>
      <c r="D2" s="1053"/>
      <c r="E2" s="1053"/>
      <c r="F2" s="1054"/>
      <c r="G2" s="596"/>
      <c r="H2" s="596"/>
      <c r="I2" s="596"/>
      <c r="J2" s="596"/>
      <c r="K2" s="596"/>
      <c r="L2" s="596"/>
      <c r="M2" s="596"/>
      <c r="N2" s="596"/>
    </row>
    <row r="3" spans="2:14" ht="73.5" customHeight="1">
      <c r="B3" s="859" t="s">
        <v>1603</v>
      </c>
      <c r="C3" s="859" t="s">
        <v>1408</v>
      </c>
      <c r="D3" s="859" t="s">
        <v>1602</v>
      </c>
      <c r="E3" s="859" t="s">
        <v>1601</v>
      </c>
      <c r="F3" s="859" t="s">
        <v>1600</v>
      </c>
      <c r="G3" s="859" t="s">
        <v>1599</v>
      </c>
      <c r="H3" s="859" t="s">
        <v>1598</v>
      </c>
      <c r="I3" s="859" t="s">
        <v>1597</v>
      </c>
      <c r="J3" s="859" t="s">
        <v>1596</v>
      </c>
      <c r="K3" s="859" t="s">
        <v>1595</v>
      </c>
      <c r="L3" s="859" t="s">
        <v>1594</v>
      </c>
      <c r="M3" s="859" t="s">
        <v>1593</v>
      </c>
      <c r="N3" s="859" t="s">
        <v>1592</v>
      </c>
    </row>
    <row r="4" spans="2:14" ht="33.75" customHeight="1">
      <c r="B4" s="668">
        <v>45709.386666666665</v>
      </c>
      <c r="C4" s="669" t="s">
        <v>160</v>
      </c>
      <c r="D4" s="669">
        <v>20190516572</v>
      </c>
      <c r="E4" s="669" t="s">
        <v>974</v>
      </c>
      <c r="F4" s="669" t="s">
        <v>1591</v>
      </c>
      <c r="G4" s="669" t="s">
        <v>1430</v>
      </c>
      <c r="H4" s="669" t="s">
        <v>197</v>
      </c>
      <c r="I4" s="669" t="s">
        <v>1555</v>
      </c>
      <c r="J4" s="669" t="s">
        <v>1554</v>
      </c>
      <c r="K4" s="669" t="s">
        <v>1559</v>
      </c>
      <c r="L4" s="669">
        <v>3</v>
      </c>
      <c r="M4" s="669" t="s">
        <v>1590</v>
      </c>
      <c r="N4" s="669" t="s">
        <v>1589</v>
      </c>
    </row>
    <row r="5" spans="2:14" ht="36" customHeight="1">
      <c r="B5" s="668">
        <v>45709.606458333335</v>
      </c>
      <c r="C5" s="669" t="s">
        <v>160</v>
      </c>
      <c r="D5" s="669">
        <v>20091109159</v>
      </c>
      <c r="E5" s="669" t="s">
        <v>775</v>
      </c>
      <c r="F5" s="669" t="s">
        <v>1587</v>
      </c>
      <c r="G5" s="669" t="s">
        <v>1560</v>
      </c>
      <c r="H5" s="669" t="s">
        <v>360</v>
      </c>
      <c r="I5" s="669" t="s">
        <v>1555</v>
      </c>
      <c r="J5" s="669" t="s">
        <v>1554</v>
      </c>
      <c r="K5" s="669" t="s">
        <v>1559</v>
      </c>
      <c r="L5" s="669">
        <v>3</v>
      </c>
      <c r="M5" s="669" t="s">
        <v>1584</v>
      </c>
      <c r="N5" s="669" t="s">
        <v>1557</v>
      </c>
    </row>
    <row r="6" spans="2:14" ht="44.25" customHeight="1">
      <c r="B6" s="668">
        <v>45709.607858796298</v>
      </c>
      <c r="C6" s="669" t="s">
        <v>160</v>
      </c>
      <c r="D6" s="669">
        <v>20220509819</v>
      </c>
      <c r="E6" s="669" t="s">
        <v>1588</v>
      </c>
      <c r="F6" s="669" t="s">
        <v>1587</v>
      </c>
      <c r="G6" s="669" t="s">
        <v>1560</v>
      </c>
      <c r="H6" s="669" t="s">
        <v>360</v>
      </c>
      <c r="I6" s="669" t="s">
        <v>1555</v>
      </c>
      <c r="J6" s="669" t="s">
        <v>1554</v>
      </c>
      <c r="K6" s="669" t="s">
        <v>1559</v>
      </c>
      <c r="L6" s="669">
        <v>3</v>
      </c>
      <c r="M6" s="669" t="s">
        <v>1586</v>
      </c>
      <c r="N6" s="669" t="s">
        <v>1585</v>
      </c>
    </row>
    <row r="7" spans="2:14" ht="42.75" customHeight="1">
      <c r="B7" s="668">
        <v>45709.608715277776</v>
      </c>
      <c r="C7" s="669" t="s">
        <v>160</v>
      </c>
      <c r="D7" s="669">
        <v>20160606313</v>
      </c>
      <c r="E7" s="669" t="s">
        <v>863</v>
      </c>
      <c r="F7" s="669" t="s">
        <v>1556</v>
      </c>
      <c r="G7" s="669" t="s">
        <v>1582</v>
      </c>
      <c r="H7" s="669" t="s">
        <v>360</v>
      </c>
      <c r="I7" s="669" t="s">
        <v>1555</v>
      </c>
      <c r="J7" s="669" t="s">
        <v>1554</v>
      </c>
      <c r="K7" s="669" t="s">
        <v>1559</v>
      </c>
      <c r="L7" s="669">
        <v>3</v>
      </c>
      <c r="M7" s="669" t="s">
        <v>1584</v>
      </c>
      <c r="N7" s="669" t="s">
        <v>1557</v>
      </c>
    </row>
    <row r="8" spans="2:14" ht="78.75" customHeight="1">
      <c r="B8" s="668">
        <v>45709.609629629631</v>
      </c>
      <c r="C8" s="669" t="s">
        <v>160</v>
      </c>
      <c r="D8" s="669">
        <v>20051007063</v>
      </c>
      <c r="E8" s="669" t="s">
        <v>1283</v>
      </c>
      <c r="F8" s="669" t="s">
        <v>1583</v>
      </c>
      <c r="G8" s="669" t="s">
        <v>1582</v>
      </c>
      <c r="H8" s="669" t="s">
        <v>197</v>
      </c>
      <c r="I8" s="669" t="s">
        <v>1555</v>
      </c>
      <c r="J8" s="669" t="s">
        <v>1554</v>
      </c>
      <c r="K8" s="669" t="s">
        <v>1559</v>
      </c>
      <c r="L8" s="669">
        <v>3</v>
      </c>
      <c r="M8" s="669" t="s">
        <v>1581</v>
      </c>
      <c r="N8" s="669" t="s">
        <v>1580</v>
      </c>
    </row>
    <row r="9" spans="2:14" ht="30">
      <c r="B9" s="668">
        <v>45709.610555555555</v>
      </c>
      <c r="C9" s="669" t="s">
        <v>160</v>
      </c>
      <c r="D9" s="669">
        <v>20220509825</v>
      </c>
      <c r="E9" s="669" t="s">
        <v>894</v>
      </c>
      <c r="F9" s="669" t="s">
        <v>1579</v>
      </c>
      <c r="G9" s="669" t="s">
        <v>1578</v>
      </c>
      <c r="H9" s="669" t="s">
        <v>360</v>
      </c>
      <c r="I9" s="669" t="s">
        <v>1555</v>
      </c>
      <c r="J9" s="669" t="s">
        <v>1554</v>
      </c>
      <c r="K9" s="669" t="s">
        <v>1577</v>
      </c>
      <c r="L9" s="669">
        <v>3</v>
      </c>
      <c r="M9" s="669" t="s">
        <v>1576</v>
      </c>
      <c r="N9" s="669" t="s">
        <v>1575</v>
      </c>
    </row>
    <row r="10" spans="2:14" ht="44.25" customHeight="1">
      <c r="B10" s="668">
        <v>45709.611261574071</v>
      </c>
      <c r="C10" s="669" t="s">
        <v>160</v>
      </c>
      <c r="D10" s="669">
        <v>20010102669</v>
      </c>
      <c r="E10" s="669" t="s">
        <v>623</v>
      </c>
      <c r="F10" s="669" t="s">
        <v>1574</v>
      </c>
      <c r="G10" s="669" t="s">
        <v>1460</v>
      </c>
      <c r="H10" s="669" t="s">
        <v>197</v>
      </c>
      <c r="I10" s="669" t="s">
        <v>1555</v>
      </c>
      <c r="J10" s="669" t="s">
        <v>1554</v>
      </c>
      <c r="K10" s="669" t="s">
        <v>1553</v>
      </c>
      <c r="L10" s="669">
        <v>6</v>
      </c>
      <c r="M10" s="669" t="s">
        <v>1558</v>
      </c>
      <c r="N10" s="669" t="s">
        <v>1557</v>
      </c>
    </row>
    <row r="11" spans="2:14" ht="30">
      <c r="B11" s="668">
        <v>45709.611863425926</v>
      </c>
      <c r="C11" s="669" t="s">
        <v>160</v>
      </c>
      <c r="D11" s="669">
        <v>19920218314</v>
      </c>
      <c r="E11" s="669" t="s">
        <v>679</v>
      </c>
      <c r="F11" s="669" t="s">
        <v>1185</v>
      </c>
      <c r="G11" s="669" t="s">
        <v>1571</v>
      </c>
      <c r="H11" s="669" t="s">
        <v>197</v>
      </c>
      <c r="I11" s="669" t="s">
        <v>1555</v>
      </c>
      <c r="J11" s="669" t="s">
        <v>1554</v>
      </c>
      <c r="K11" s="669" t="s">
        <v>1570</v>
      </c>
      <c r="L11" s="669">
        <v>4</v>
      </c>
      <c r="M11" s="669" t="s">
        <v>1558</v>
      </c>
      <c r="N11" s="669" t="s">
        <v>1557</v>
      </c>
    </row>
    <row r="12" spans="2:14" ht="46.5" customHeight="1">
      <c r="B12" s="668">
        <v>45709.612708333334</v>
      </c>
      <c r="C12" s="669" t="s">
        <v>160</v>
      </c>
      <c r="D12" s="669">
        <v>20030811974</v>
      </c>
      <c r="E12" s="669" t="s">
        <v>909</v>
      </c>
      <c r="F12" s="669" t="s">
        <v>1573</v>
      </c>
      <c r="G12" s="669" t="s">
        <v>1572</v>
      </c>
      <c r="H12" s="669" t="s">
        <v>360</v>
      </c>
      <c r="I12" s="669" t="s">
        <v>1555</v>
      </c>
      <c r="J12" s="669" t="s">
        <v>1554</v>
      </c>
      <c r="K12" s="669" t="s">
        <v>1383</v>
      </c>
      <c r="L12" s="669">
        <v>4</v>
      </c>
      <c r="M12" s="669" t="s">
        <v>1569</v>
      </c>
      <c r="N12" s="669" t="s">
        <v>1568</v>
      </c>
    </row>
    <row r="13" spans="2:14" ht="30">
      <c r="B13" s="668">
        <v>45709.613634259258</v>
      </c>
      <c r="C13" s="669" t="s">
        <v>160</v>
      </c>
      <c r="D13" s="669">
        <v>19970318591</v>
      </c>
      <c r="E13" s="669" t="s">
        <v>421</v>
      </c>
      <c r="F13" s="669" t="s">
        <v>1185</v>
      </c>
      <c r="G13" s="669" t="s">
        <v>1571</v>
      </c>
      <c r="H13" s="669" t="s">
        <v>360</v>
      </c>
      <c r="I13" s="669" t="s">
        <v>1555</v>
      </c>
      <c r="J13" s="669" t="s">
        <v>1554</v>
      </c>
      <c r="K13" s="669" t="s">
        <v>1570</v>
      </c>
      <c r="L13" s="669">
        <v>4</v>
      </c>
      <c r="M13" s="669" t="s">
        <v>1569</v>
      </c>
      <c r="N13" s="669" t="s">
        <v>1557</v>
      </c>
    </row>
    <row r="14" spans="2:14" ht="30">
      <c r="B14" s="668">
        <v>45709.615763888891</v>
      </c>
      <c r="C14" s="669" t="s">
        <v>160</v>
      </c>
      <c r="D14" s="669">
        <v>20020916884</v>
      </c>
      <c r="E14" s="669" t="s">
        <v>1536</v>
      </c>
      <c r="F14" s="669" t="s">
        <v>1556</v>
      </c>
      <c r="G14" s="669" t="s">
        <v>1571</v>
      </c>
      <c r="H14" s="669" t="s">
        <v>360</v>
      </c>
      <c r="I14" s="669" t="s">
        <v>1555</v>
      </c>
      <c r="J14" s="669" t="s">
        <v>1554</v>
      </c>
      <c r="K14" s="669" t="s">
        <v>1570</v>
      </c>
      <c r="L14" s="669">
        <v>4</v>
      </c>
      <c r="M14" s="669" t="s">
        <v>1569</v>
      </c>
      <c r="N14" s="669" t="s">
        <v>1568</v>
      </c>
    </row>
    <row r="15" spans="2:14" ht="73.5" customHeight="1">
      <c r="B15" s="668">
        <v>45709.616979166669</v>
      </c>
      <c r="C15" s="669" t="s">
        <v>160</v>
      </c>
      <c r="D15" s="669">
        <v>20130916259</v>
      </c>
      <c r="E15" s="669" t="s">
        <v>1314</v>
      </c>
      <c r="F15" s="669" t="s">
        <v>1567</v>
      </c>
      <c r="G15" s="669" t="s">
        <v>1566</v>
      </c>
      <c r="H15" s="669" t="s">
        <v>197</v>
      </c>
      <c r="I15" s="669" t="s">
        <v>1555</v>
      </c>
      <c r="J15" s="669" t="s">
        <v>1554</v>
      </c>
      <c r="K15" s="669" t="s">
        <v>1457</v>
      </c>
      <c r="L15" s="669">
        <v>6</v>
      </c>
      <c r="M15" s="669" t="s">
        <v>1565</v>
      </c>
      <c r="N15" s="669" t="s">
        <v>1564</v>
      </c>
    </row>
    <row r="16" spans="2:14" ht="30">
      <c r="B16" s="668">
        <v>45709.617592592593</v>
      </c>
      <c r="C16" s="669" t="s">
        <v>160</v>
      </c>
      <c r="D16" s="669">
        <v>20070611119</v>
      </c>
      <c r="E16" s="669" t="s">
        <v>1077</v>
      </c>
      <c r="F16" s="669" t="s">
        <v>1563</v>
      </c>
      <c r="G16" s="669" t="s">
        <v>1560</v>
      </c>
      <c r="H16" s="669" t="s">
        <v>197</v>
      </c>
      <c r="I16" s="669" t="s">
        <v>1555</v>
      </c>
      <c r="J16" s="669" t="s">
        <v>1562</v>
      </c>
      <c r="K16" s="669" t="s">
        <v>1559</v>
      </c>
      <c r="L16" s="669">
        <v>7</v>
      </c>
      <c r="M16" s="669" t="s">
        <v>1558</v>
      </c>
      <c r="N16" s="669" t="s">
        <v>1557</v>
      </c>
    </row>
    <row r="17" spans="2:14" ht="30">
      <c r="B17" s="668">
        <v>45709.619108796294</v>
      </c>
      <c r="C17" s="669" t="s">
        <v>160</v>
      </c>
      <c r="D17" s="669">
        <v>20121107239</v>
      </c>
      <c r="E17" s="669" t="s">
        <v>760</v>
      </c>
      <c r="F17" s="669" t="s">
        <v>1561</v>
      </c>
      <c r="G17" s="669" t="s">
        <v>1560</v>
      </c>
      <c r="H17" s="669" t="s">
        <v>197</v>
      </c>
      <c r="I17" s="669" t="s">
        <v>1555</v>
      </c>
      <c r="J17" s="669" t="s">
        <v>1554</v>
      </c>
      <c r="K17" s="669" t="s">
        <v>1559</v>
      </c>
      <c r="L17" s="669">
        <v>3</v>
      </c>
      <c r="M17" s="669" t="s">
        <v>1558</v>
      </c>
      <c r="N17" s="669" t="s">
        <v>1557</v>
      </c>
    </row>
    <row r="18" spans="2:14" ht="30">
      <c r="B18" s="668">
        <v>45713.471064814818</v>
      </c>
      <c r="C18" s="669" t="s">
        <v>160</v>
      </c>
      <c r="D18" s="669">
        <v>19930426387</v>
      </c>
      <c r="E18" s="669" t="s">
        <v>813</v>
      </c>
      <c r="F18" s="669" t="s">
        <v>1556</v>
      </c>
      <c r="G18" s="669" t="s">
        <v>1460</v>
      </c>
      <c r="H18" s="669" t="s">
        <v>197</v>
      </c>
      <c r="I18" s="669" t="s">
        <v>1555</v>
      </c>
      <c r="J18" s="669" t="s">
        <v>1554</v>
      </c>
      <c r="K18" s="669" t="s">
        <v>1553</v>
      </c>
      <c r="L18" s="669">
        <v>6</v>
      </c>
      <c r="M18" s="669" t="s">
        <v>1552</v>
      </c>
      <c r="N18" s="669" t="s">
        <v>1551</v>
      </c>
    </row>
    <row r="19" spans="2:14">
      <c r="B19" s="667"/>
      <c r="C19" s="667"/>
      <c r="D19" s="667"/>
      <c r="E19" s="667"/>
      <c r="F19" s="667"/>
      <c r="G19" s="667"/>
      <c r="H19" s="667"/>
      <c r="I19" s="667"/>
      <c r="J19" s="667"/>
      <c r="K19" s="667"/>
      <c r="L19" s="667"/>
      <c r="M19" s="667"/>
      <c r="N19" s="667"/>
    </row>
    <row r="20" spans="2:14" ht="30">
      <c r="B20" s="668">
        <v>45741.591840277775</v>
      </c>
      <c r="C20" s="669" t="s">
        <v>1713</v>
      </c>
      <c r="D20" s="669">
        <v>20220509791</v>
      </c>
      <c r="E20" s="669" t="s">
        <v>958</v>
      </c>
      <c r="F20" s="669" t="s">
        <v>1563</v>
      </c>
      <c r="G20" s="669" t="s">
        <v>1560</v>
      </c>
      <c r="H20" s="669" t="s">
        <v>360</v>
      </c>
      <c r="I20" s="669" t="s">
        <v>1555</v>
      </c>
      <c r="J20" s="669" t="s">
        <v>1554</v>
      </c>
      <c r="K20" s="669" t="s">
        <v>1559</v>
      </c>
      <c r="L20" s="669">
        <v>3</v>
      </c>
      <c r="M20" s="669" t="s">
        <v>1584</v>
      </c>
      <c r="N20" s="669" t="s">
        <v>1557</v>
      </c>
    </row>
    <row r="21" spans="2:14" ht="30">
      <c r="B21" s="668">
        <v>45742.364108796297</v>
      </c>
      <c r="C21" s="669" t="s">
        <v>1713</v>
      </c>
      <c r="D21" s="669">
        <v>20040324021</v>
      </c>
      <c r="E21" s="669" t="s">
        <v>1078</v>
      </c>
      <c r="F21" s="669" t="s">
        <v>1561</v>
      </c>
      <c r="G21" s="669" t="s">
        <v>1560</v>
      </c>
      <c r="H21" s="669" t="s">
        <v>360</v>
      </c>
      <c r="I21" s="669" t="s">
        <v>1555</v>
      </c>
      <c r="J21" s="669" t="s">
        <v>1554</v>
      </c>
      <c r="K21" s="669" t="s">
        <v>1559</v>
      </c>
      <c r="L21" s="669">
        <v>3</v>
      </c>
      <c r="M21" s="669" t="s">
        <v>1735</v>
      </c>
      <c r="N21" s="669" t="s">
        <v>1736</v>
      </c>
    </row>
    <row r="22" spans="2:14" ht="30">
      <c r="B22" s="668">
        <v>45742.365428240744</v>
      </c>
      <c r="C22" s="669" t="s">
        <v>1713</v>
      </c>
      <c r="D22" s="669">
        <v>20020916887</v>
      </c>
      <c r="E22" s="669" t="s">
        <v>727</v>
      </c>
      <c r="F22" s="669" t="s">
        <v>1561</v>
      </c>
      <c r="G22" s="669" t="s">
        <v>1560</v>
      </c>
      <c r="H22" s="669" t="s">
        <v>360</v>
      </c>
      <c r="I22" s="669" t="s">
        <v>1555</v>
      </c>
      <c r="J22" s="669" t="s">
        <v>1554</v>
      </c>
      <c r="K22" s="669" t="s">
        <v>1559</v>
      </c>
      <c r="L22" s="669">
        <v>3</v>
      </c>
      <c r="M22" s="669" t="s">
        <v>1584</v>
      </c>
      <c r="N22" s="669" t="s">
        <v>1557</v>
      </c>
    </row>
    <row r="23" spans="2:14" ht="30">
      <c r="B23" s="668">
        <v>45742.366412037038</v>
      </c>
      <c r="C23" s="669" t="s">
        <v>1713</v>
      </c>
      <c r="D23" s="669">
        <v>20220509819</v>
      </c>
      <c r="E23" s="669" t="s">
        <v>1588</v>
      </c>
      <c r="F23" s="669" t="s">
        <v>1587</v>
      </c>
      <c r="G23" s="669" t="s">
        <v>1582</v>
      </c>
      <c r="H23" s="669" t="s">
        <v>360</v>
      </c>
      <c r="I23" s="669" t="s">
        <v>1555</v>
      </c>
      <c r="J23" s="669" t="s">
        <v>1554</v>
      </c>
      <c r="K23" s="669" t="s">
        <v>1559</v>
      </c>
      <c r="L23" s="669">
        <v>3</v>
      </c>
      <c r="M23" s="669" t="s">
        <v>1737</v>
      </c>
      <c r="N23" s="669" t="s">
        <v>1738</v>
      </c>
    </row>
    <row r="24" spans="2:14" ht="30">
      <c r="B24" s="668">
        <v>45742.368368055555</v>
      </c>
      <c r="C24" s="669" t="s">
        <v>1713</v>
      </c>
      <c r="D24" s="669">
        <v>20220509817</v>
      </c>
      <c r="E24" s="669" t="s">
        <v>800</v>
      </c>
      <c r="F24" s="669" t="s">
        <v>1587</v>
      </c>
      <c r="G24" s="669" t="s">
        <v>1582</v>
      </c>
      <c r="H24" s="669" t="s">
        <v>360</v>
      </c>
      <c r="I24" s="669" t="s">
        <v>1555</v>
      </c>
      <c r="J24" s="669" t="s">
        <v>1554</v>
      </c>
      <c r="K24" s="669" t="s">
        <v>1559</v>
      </c>
      <c r="L24" s="669">
        <v>3</v>
      </c>
      <c r="M24" s="669" t="s">
        <v>1584</v>
      </c>
      <c r="N24" s="669" t="s">
        <v>1557</v>
      </c>
    </row>
    <row r="25" spans="2:14" ht="30">
      <c r="B25" s="668">
        <v>45742.36959490741</v>
      </c>
      <c r="C25" s="669" t="s">
        <v>1713</v>
      </c>
      <c r="D25" s="669">
        <v>20220509806</v>
      </c>
      <c r="E25" s="669" t="s">
        <v>886</v>
      </c>
      <c r="F25" s="669" t="s">
        <v>1583</v>
      </c>
      <c r="G25" s="669" t="s">
        <v>1582</v>
      </c>
      <c r="H25" s="669" t="s">
        <v>360</v>
      </c>
      <c r="I25" s="669" t="s">
        <v>1555</v>
      </c>
      <c r="J25" s="669" t="s">
        <v>1554</v>
      </c>
      <c r="K25" s="669" t="s">
        <v>1559</v>
      </c>
      <c r="L25" s="669">
        <v>3</v>
      </c>
      <c r="M25" s="669" t="s">
        <v>1584</v>
      </c>
      <c r="N25" s="669" t="s">
        <v>1557</v>
      </c>
    </row>
    <row r="26" spans="2:14" ht="30">
      <c r="B26" s="668">
        <v>45742.370520833334</v>
      </c>
      <c r="C26" s="669" t="s">
        <v>1713</v>
      </c>
      <c r="D26" s="669">
        <v>20220509794</v>
      </c>
      <c r="E26" s="669" t="s">
        <v>907</v>
      </c>
      <c r="F26" s="669" t="s">
        <v>1583</v>
      </c>
      <c r="G26" s="669" t="s">
        <v>1582</v>
      </c>
      <c r="H26" s="669" t="s">
        <v>360</v>
      </c>
      <c r="I26" s="669" t="s">
        <v>1555</v>
      </c>
      <c r="J26" s="669" t="s">
        <v>1554</v>
      </c>
      <c r="K26" s="669" t="s">
        <v>1559</v>
      </c>
      <c r="L26" s="669">
        <v>3</v>
      </c>
      <c r="M26" s="669" t="s">
        <v>1584</v>
      </c>
      <c r="N26" s="669" t="s">
        <v>1557</v>
      </c>
    </row>
    <row r="27" spans="2:14" ht="30">
      <c r="B27" s="668">
        <v>45742.370983796296</v>
      </c>
      <c r="C27" s="669" t="s">
        <v>1713</v>
      </c>
      <c r="D27" s="669">
        <v>20180810443</v>
      </c>
      <c r="E27" s="669" t="s">
        <v>887</v>
      </c>
      <c r="F27" s="669" t="s">
        <v>1583</v>
      </c>
      <c r="G27" s="669" t="s">
        <v>1582</v>
      </c>
      <c r="H27" s="669" t="s">
        <v>360</v>
      </c>
      <c r="I27" s="669" t="s">
        <v>1555</v>
      </c>
      <c r="J27" s="669" t="s">
        <v>1554</v>
      </c>
      <c r="K27" s="669" t="s">
        <v>1559</v>
      </c>
      <c r="L27" s="669">
        <v>3</v>
      </c>
      <c r="M27" s="669" t="s">
        <v>1584</v>
      </c>
      <c r="N27" s="669" t="s">
        <v>1557</v>
      </c>
    </row>
    <row r="28" spans="2:14" ht="30">
      <c r="B28" s="668">
        <v>45742.371388888889</v>
      </c>
      <c r="C28" s="669" t="s">
        <v>1713</v>
      </c>
      <c r="D28" s="669">
        <v>20180810445</v>
      </c>
      <c r="E28" s="669" t="s">
        <v>732</v>
      </c>
      <c r="F28" s="669" t="s">
        <v>1583</v>
      </c>
      <c r="G28" s="669" t="s">
        <v>1582</v>
      </c>
      <c r="H28" s="669" t="s">
        <v>360</v>
      </c>
      <c r="I28" s="669" t="s">
        <v>1555</v>
      </c>
      <c r="J28" s="669" t="s">
        <v>1554</v>
      </c>
      <c r="K28" s="669" t="s">
        <v>1559</v>
      </c>
      <c r="L28" s="669">
        <v>3</v>
      </c>
      <c r="M28" s="669" t="s">
        <v>1739</v>
      </c>
      <c r="N28" s="669" t="s">
        <v>1557</v>
      </c>
    </row>
    <row r="29" spans="2:14" ht="30">
      <c r="B29" s="668">
        <v>45742.375439814816</v>
      </c>
      <c r="C29" s="669" t="s">
        <v>1713</v>
      </c>
      <c r="D29" s="669">
        <v>20010102692</v>
      </c>
      <c r="E29" s="669" t="s">
        <v>932</v>
      </c>
      <c r="F29" s="669" t="s">
        <v>1583</v>
      </c>
      <c r="G29" s="669" t="s">
        <v>1582</v>
      </c>
      <c r="H29" s="669" t="s">
        <v>360</v>
      </c>
      <c r="I29" s="669" t="s">
        <v>1555</v>
      </c>
      <c r="J29" s="669" t="s">
        <v>1554</v>
      </c>
      <c r="K29" s="669" t="s">
        <v>1559</v>
      </c>
      <c r="L29" s="669">
        <v>3</v>
      </c>
      <c r="M29" s="669" t="s">
        <v>1740</v>
      </c>
      <c r="N29" s="669" t="s">
        <v>1741</v>
      </c>
    </row>
    <row r="30" spans="2:14" ht="30">
      <c r="B30" s="668">
        <v>45742.376261574071</v>
      </c>
      <c r="C30" s="669" t="s">
        <v>1713</v>
      </c>
      <c r="D30" s="669">
        <v>19970217576</v>
      </c>
      <c r="E30" s="669" t="s">
        <v>783</v>
      </c>
      <c r="F30" s="669" t="s">
        <v>1742</v>
      </c>
      <c r="G30" s="669" t="s">
        <v>1582</v>
      </c>
      <c r="H30" s="669" t="s">
        <v>360</v>
      </c>
      <c r="I30" s="669" t="s">
        <v>1555</v>
      </c>
      <c r="J30" s="669" t="s">
        <v>1554</v>
      </c>
      <c r="K30" s="669" t="s">
        <v>1559</v>
      </c>
      <c r="L30" s="669">
        <v>3</v>
      </c>
      <c r="M30" s="669" t="s">
        <v>1743</v>
      </c>
      <c r="N30" s="669" t="s">
        <v>1741</v>
      </c>
    </row>
    <row r="31" spans="2:14" ht="45">
      <c r="B31" s="668">
        <v>45742.377893518518</v>
      </c>
      <c r="C31" s="669" t="s">
        <v>1713</v>
      </c>
      <c r="D31" s="669">
        <v>20170920374</v>
      </c>
      <c r="E31" s="669" t="s">
        <v>861</v>
      </c>
      <c r="F31" s="669" t="s">
        <v>1583</v>
      </c>
      <c r="G31" s="669" t="s">
        <v>1582</v>
      </c>
      <c r="H31" s="669" t="s">
        <v>360</v>
      </c>
      <c r="I31" s="669" t="s">
        <v>1555</v>
      </c>
      <c r="J31" s="669" t="s">
        <v>1554</v>
      </c>
      <c r="K31" s="669" t="s">
        <v>1559</v>
      </c>
      <c r="L31" s="669">
        <v>3</v>
      </c>
      <c r="M31" s="669" t="s">
        <v>1584</v>
      </c>
      <c r="N31" s="669" t="s">
        <v>1557</v>
      </c>
    </row>
    <row r="32" spans="2:14" ht="30">
      <c r="B32" s="668">
        <v>45742.381064814814</v>
      </c>
      <c r="C32" s="669" t="s">
        <v>1713</v>
      </c>
      <c r="D32" s="669">
        <v>20030313933</v>
      </c>
      <c r="E32" s="669" t="s">
        <v>779</v>
      </c>
      <c r="F32" s="669" t="s">
        <v>1574</v>
      </c>
      <c r="G32" s="669" t="s">
        <v>1744</v>
      </c>
      <c r="H32" s="669" t="s">
        <v>360</v>
      </c>
      <c r="I32" s="669" t="s">
        <v>1555</v>
      </c>
      <c r="J32" s="669" t="s">
        <v>1554</v>
      </c>
      <c r="K32" s="669" t="s">
        <v>1559</v>
      </c>
      <c r="L32" s="669">
        <v>3</v>
      </c>
      <c r="M32" s="669" t="s">
        <v>1745</v>
      </c>
      <c r="N32" s="669" t="s">
        <v>1741</v>
      </c>
    </row>
    <row r="33" spans="2:14" ht="30">
      <c r="B33" s="668">
        <v>45742.381724537037</v>
      </c>
      <c r="C33" s="669" t="s">
        <v>1713</v>
      </c>
      <c r="D33" s="669">
        <v>20220307790</v>
      </c>
      <c r="E33" s="669" t="s">
        <v>852</v>
      </c>
      <c r="F33" s="669" t="s">
        <v>1574</v>
      </c>
      <c r="G33" s="669" t="s">
        <v>1744</v>
      </c>
      <c r="H33" s="669" t="s">
        <v>360</v>
      </c>
      <c r="I33" s="669" t="s">
        <v>1555</v>
      </c>
      <c r="J33" s="669" t="s">
        <v>1554</v>
      </c>
      <c r="K33" s="669" t="s">
        <v>1559</v>
      </c>
      <c r="L33" s="669">
        <v>3</v>
      </c>
      <c r="M33" s="669" t="s">
        <v>1745</v>
      </c>
      <c r="N33" s="669" t="s">
        <v>1741</v>
      </c>
    </row>
    <row r="34" spans="2:14" ht="30">
      <c r="B34" s="668">
        <v>45742.382835648146</v>
      </c>
      <c r="C34" s="669" t="s">
        <v>1713</v>
      </c>
      <c r="D34" s="669">
        <v>20000112651</v>
      </c>
      <c r="E34" s="669" t="s">
        <v>763</v>
      </c>
      <c r="F34" s="669" t="s">
        <v>1574</v>
      </c>
      <c r="G34" s="669" t="s">
        <v>1460</v>
      </c>
      <c r="H34" s="669" t="s">
        <v>360</v>
      </c>
      <c r="I34" s="669" t="s">
        <v>1555</v>
      </c>
      <c r="J34" s="669" t="s">
        <v>1554</v>
      </c>
      <c r="K34" s="669" t="s">
        <v>1553</v>
      </c>
      <c r="L34" s="669">
        <v>6</v>
      </c>
      <c r="M34" s="669" t="s">
        <v>1737</v>
      </c>
      <c r="N34" s="669" t="s">
        <v>1738</v>
      </c>
    </row>
    <row r="35" spans="2:14" ht="30">
      <c r="B35" s="668">
        <v>45742.38349537037</v>
      </c>
      <c r="C35" s="669" t="s">
        <v>1713</v>
      </c>
      <c r="D35" s="669">
        <v>20180101557</v>
      </c>
      <c r="E35" s="669" t="s">
        <v>853</v>
      </c>
      <c r="F35" s="669" t="s">
        <v>1746</v>
      </c>
      <c r="G35" s="669" t="s">
        <v>1747</v>
      </c>
      <c r="H35" s="669" t="s">
        <v>360</v>
      </c>
      <c r="I35" s="669" t="s">
        <v>1555</v>
      </c>
      <c r="J35" s="669" t="s">
        <v>1554</v>
      </c>
      <c r="K35" s="669" t="s">
        <v>1577</v>
      </c>
      <c r="L35" s="669">
        <v>3</v>
      </c>
      <c r="M35" s="669" t="s">
        <v>1584</v>
      </c>
      <c r="N35" s="669" t="s">
        <v>1557</v>
      </c>
    </row>
    <row r="36" spans="2:14" ht="30">
      <c r="B36" s="668">
        <v>45742.383993055555</v>
      </c>
      <c r="C36" s="669" t="s">
        <v>1713</v>
      </c>
      <c r="D36" s="669">
        <v>20220509808</v>
      </c>
      <c r="E36" s="669" t="s">
        <v>817</v>
      </c>
      <c r="F36" s="669" t="s">
        <v>1567</v>
      </c>
      <c r="G36" s="669" t="s">
        <v>1748</v>
      </c>
      <c r="H36" s="669" t="s">
        <v>360</v>
      </c>
      <c r="I36" s="669" t="s">
        <v>1555</v>
      </c>
      <c r="J36" s="669" t="s">
        <v>1554</v>
      </c>
      <c r="K36" s="669" t="s">
        <v>1577</v>
      </c>
      <c r="L36" s="669">
        <v>3</v>
      </c>
      <c r="M36" s="669" t="s">
        <v>1739</v>
      </c>
      <c r="N36" s="669" t="s">
        <v>1557</v>
      </c>
    </row>
    <row r="37" spans="2:14" ht="30">
      <c r="B37" s="668">
        <v>45742.384629629632</v>
      </c>
      <c r="C37" s="669" t="s">
        <v>1713</v>
      </c>
      <c r="D37" s="669">
        <v>20030811974</v>
      </c>
      <c r="E37" s="669" t="s">
        <v>909</v>
      </c>
      <c r="F37" s="669" t="s">
        <v>1573</v>
      </c>
      <c r="G37" s="669" t="s">
        <v>1572</v>
      </c>
      <c r="H37" s="669" t="s">
        <v>360</v>
      </c>
      <c r="I37" s="669" t="s">
        <v>1555</v>
      </c>
      <c r="J37" s="669" t="s">
        <v>1554</v>
      </c>
      <c r="K37" s="669" t="s">
        <v>1383</v>
      </c>
      <c r="L37" s="669">
        <v>4</v>
      </c>
      <c r="M37" s="669" t="s">
        <v>1749</v>
      </c>
      <c r="N37" s="669" t="s">
        <v>1557</v>
      </c>
    </row>
    <row r="38" spans="2:14" ht="45">
      <c r="B38" s="668">
        <v>45742.38621527778</v>
      </c>
      <c r="C38" s="669" t="s">
        <v>1713</v>
      </c>
      <c r="D38" s="669">
        <v>20180102400</v>
      </c>
      <c r="E38" s="669" t="s">
        <v>905</v>
      </c>
      <c r="F38" s="669" t="s">
        <v>1750</v>
      </c>
      <c r="G38" s="669" t="s">
        <v>1751</v>
      </c>
      <c r="H38" s="669" t="s">
        <v>360</v>
      </c>
      <c r="I38" s="669" t="s">
        <v>1555</v>
      </c>
      <c r="J38" s="669" t="s">
        <v>1554</v>
      </c>
      <c r="K38" s="669" t="s">
        <v>1752</v>
      </c>
      <c r="L38" s="669">
        <v>4</v>
      </c>
      <c r="M38" s="669" t="s">
        <v>1753</v>
      </c>
      <c r="N38" s="669" t="s">
        <v>1754</v>
      </c>
    </row>
    <row r="39" spans="2:14" ht="30">
      <c r="B39" s="668">
        <v>45742.387118055558</v>
      </c>
      <c r="C39" s="669" t="s">
        <v>1713</v>
      </c>
      <c r="D39" s="669">
        <v>20180719441</v>
      </c>
      <c r="E39" s="669" t="s">
        <v>692</v>
      </c>
      <c r="F39" s="669" t="s">
        <v>1750</v>
      </c>
      <c r="G39" s="669" t="s">
        <v>1751</v>
      </c>
      <c r="H39" s="669" t="s">
        <v>360</v>
      </c>
      <c r="I39" s="669" t="s">
        <v>1555</v>
      </c>
      <c r="J39" s="669" t="s">
        <v>1554</v>
      </c>
      <c r="K39" s="669" t="s">
        <v>1752</v>
      </c>
      <c r="L39" s="669">
        <v>4</v>
      </c>
      <c r="M39" s="669" t="s">
        <v>1576</v>
      </c>
      <c r="N39" s="669" t="s">
        <v>1755</v>
      </c>
    </row>
    <row r="40" spans="2:14" ht="30">
      <c r="B40" s="754">
        <v>45742.387650462966</v>
      </c>
      <c r="C40" s="755" t="s">
        <v>1713</v>
      </c>
      <c r="D40" s="755">
        <v>20140410271</v>
      </c>
      <c r="E40" s="755" t="s">
        <v>694</v>
      </c>
      <c r="F40" s="755" t="s">
        <v>1750</v>
      </c>
      <c r="G40" s="755" t="s">
        <v>1751</v>
      </c>
      <c r="H40" s="755" t="s">
        <v>360</v>
      </c>
      <c r="I40" s="755" t="s">
        <v>1555</v>
      </c>
      <c r="J40" s="755" t="s">
        <v>1554</v>
      </c>
      <c r="K40" s="755" t="s">
        <v>1752</v>
      </c>
      <c r="L40" s="755">
        <v>4</v>
      </c>
      <c r="M40" s="755" t="s">
        <v>1576</v>
      </c>
      <c r="N40" s="755" t="s">
        <v>1755</v>
      </c>
    </row>
    <row r="41" spans="2:14">
      <c r="B41" s="1055"/>
      <c r="C41" s="1056"/>
      <c r="D41" s="1056"/>
      <c r="E41" s="1056"/>
      <c r="F41" s="1056"/>
      <c r="G41" s="1056"/>
      <c r="H41" s="1056"/>
      <c r="I41" s="1056"/>
      <c r="J41" s="1056"/>
      <c r="K41" s="1056"/>
      <c r="L41" s="1056"/>
      <c r="M41" s="1056"/>
      <c r="N41" s="1057"/>
    </row>
    <row r="42" spans="2:14" ht="30">
      <c r="B42" s="856">
        <v>45771.543680555558</v>
      </c>
      <c r="C42" s="857" t="s">
        <v>161</v>
      </c>
      <c r="D42" s="857">
        <v>20180102409</v>
      </c>
      <c r="E42" s="857" t="s">
        <v>701</v>
      </c>
      <c r="F42" s="857" t="s">
        <v>1579</v>
      </c>
      <c r="G42" s="857" t="s">
        <v>1421</v>
      </c>
      <c r="H42" s="857" t="s">
        <v>360</v>
      </c>
      <c r="I42" s="857" t="s">
        <v>1555</v>
      </c>
      <c r="J42" s="857" t="s">
        <v>1554</v>
      </c>
      <c r="K42" s="857" t="s">
        <v>1559</v>
      </c>
      <c r="L42" s="857">
        <v>3</v>
      </c>
      <c r="M42" s="857" t="s">
        <v>1584</v>
      </c>
      <c r="N42" s="857" t="s">
        <v>1557</v>
      </c>
    </row>
    <row r="43" spans="2:14" ht="30">
      <c r="B43" s="856">
        <v>45771.54446759259</v>
      </c>
      <c r="C43" s="857" t="s">
        <v>161</v>
      </c>
      <c r="D43" s="857">
        <v>20120530213</v>
      </c>
      <c r="E43" s="857" t="s">
        <v>831</v>
      </c>
      <c r="F43" s="857" t="s">
        <v>1556</v>
      </c>
      <c r="G43" s="857" t="s">
        <v>1421</v>
      </c>
      <c r="H43" s="857" t="s">
        <v>360</v>
      </c>
      <c r="I43" s="857" t="s">
        <v>1555</v>
      </c>
      <c r="J43" s="857" t="s">
        <v>1554</v>
      </c>
      <c r="K43" s="857" t="s">
        <v>1559</v>
      </c>
      <c r="L43" s="857">
        <v>3</v>
      </c>
      <c r="M43" s="857" t="s">
        <v>1584</v>
      </c>
      <c r="N43" s="857" t="s">
        <v>1557</v>
      </c>
    </row>
    <row r="44" spans="2:14" ht="45">
      <c r="B44" s="856">
        <v>45771.545868055553</v>
      </c>
      <c r="C44" s="857" t="s">
        <v>161</v>
      </c>
      <c r="D44" s="857">
        <v>20060327102</v>
      </c>
      <c r="E44" s="857" t="s">
        <v>540</v>
      </c>
      <c r="F44" s="857" t="s">
        <v>1561</v>
      </c>
      <c r="G44" s="857" t="s">
        <v>1832</v>
      </c>
      <c r="H44" s="857" t="s">
        <v>360</v>
      </c>
      <c r="I44" s="857" t="s">
        <v>1555</v>
      </c>
      <c r="J44" s="857" t="s">
        <v>1554</v>
      </c>
      <c r="K44" s="857" t="s">
        <v>1577</v>
      </c>
      <c r="L44" s="857">
        <v>3</v>
      </c>
      <c r="M44" s="857" t="s">
        <v>1879</v>
      </c>
      <c r="N44" s="857" t="s">
        <v>1880</v>
      </c>
    </row>
    <row r="45" spans="2:14" ht="30">
      <c r="B45" s="856">
        <v>45771.5465625</v>
      </c>
      <c r="C45" s="857" t="s">
        <v>161</v>
      </c>
      <c r="D45" s="857">
        <v>20110103178</v>
      </c>
      <c r="E45" s="857" t="s">
        <v>917</v>
      </c>
      <c r="F45" s="857" t="s">
        <v>1556</v>
      </c>
      <c r="G45" s="857" t="s">
        <v>1582</v>
      </c>
      <c r="H45" s="857" t="s">
        <v>360</v>
      </c>
      <c r="I45" s="857" t="s">
        <v>1555</v>
      </c>
      <c r="J45" s="857" t="s">
        <v>1554</v>
      </c>
      <c r="K45" s="857" t="s">
        <v>1559</v>
      </c>
      <c r="L45" s="857">
        <v>3</v>
      </c>
      <c r="M45" s="857" t="s">
        <v>1576</v>
      </c>
      <c r="N45" s="857" t="s">
        <v>1557</v>
      </c>
    </row>
    <row r="46" spans="2:14">
      <c r="B46" s="858"/>
      <c r="C46" s="858"/>
      <c r="D46" s="858"/>
      <c r="E46" s="858"/>
      <c r="F46" s="858"/>
      <c r="G46" s="858"/>
      <c r="H46" s="858"/>
      <c r="I46" s="858"/>
      <c r="J46" s="858"/>
      <c r="K46" s="858"/>
      <c r="L46" s="858"/>
      <c r="M46" s="858"/>
      <c r="N46" s="858"/>
    </row>
    <row r="47" spans="2:14" ht="30">
      <c r="B47" s="856">
        <v>45803.345902777779</v>
      </c>
      <c r="C47" s="857" t="s">
        <v>2074</v>
      </c>
      <c r="D47" s="857">
        <v>20180814454</v>
      </c>
      <c r="E47" s="857" t="s">
        <v>812</v>
      </c>
      <c r="F47" s="857" t="s">
        <v>2075</v>
      </c>
      <c r="G47" s="857" t="s">
        <v>1414</v>
      </c>
      <c r="H47" s="857" t="s">
        <v>360</v>
      </c>
      <c r="I47" s="857" t="s">
        <v>1555</v>
      </c>
      <c r="J47" s="857" t="s">
        <v>1554</v>
      </c>
      <c r="K47" s="857">
        <v>0</v>
      </c>
      <c r="L47" s="857" t="s">
        <v>1584</v>
      </c>
      <c r="M47" s="857" t="s">
        <v>2076</v>
      </c>
      <c r="N47" s="857"/>
    </row>
    <row r="48" spans="2:14" ht="30">
      <c r="B48" s="856">
        <v>45803.34851851852</v>
      </c>
      <c r="C48" s="857" t="s">
        <v>2074</v>
      </c>
      <c r="D48" s="857">
        <v>20030305907</v>
      </c>
      <c r="E48" s="857" t="s">
        <v>641</v>
      </c>
      <c r="F48" s="857" t="s">
        <v>1574</v>
      </c>
      <c r="G48" s="857" t="s">
        <v>1460</v>
      </c>
      <c r="H48" s="857" t="s">
        <v>360</v>
      </c>
      <c r="I48" s="857" t="s">
        <v>1555</v>
      </c>
      <c r="J48" s="857" t="s">
        <v>1554</v>
      </c>
      <c r="K48" s="857">
        <v>6</v>
      </c>
      <c r="L48" s="857" t="s">
        <v>1576</v>
      </c>
      <c r="M48" s="857" t="s">
        <v>1557</v>
      </c>
      <c r="N48" s="857"/>
    </row>
    <row r="49" spans="2:14" ht="45">
      <c r="B49" s="856">
        <v>45803.349826388891</v>
      </c>
      <c r="C49" s="857" t="s">
        <v>2074</v>
      </c>
      <c r="D49" s="857">
        <v>20030811974</v>
      </c>
      <c r="E49" s="857" t="s">
        <v>909</v>
      </c>
      <c r="F49" s="857" t="s">
        <v>1573</v>
      </c>
      <c r="G49" s="857" t="s">
        <v>1572</v>
      </c>
      <c r="H49" s="857" t="s">
        <v>2077</v>
      </c>
      <c r="I49" s="857" t="s">
        <v>1555</v>
      </c>
      <c r="J49" s="857" t="s">
        <v>1554</v>
      </c>
      <c r="K49" s="857">
        <v>4</v>
      </c>
      <c r="L49" s="857" t="s">
        <v>2078</v>
      </c>
      <c r="M49" s="857" t="s">
        <v>2079</v>
      </c>
      <c r="N49" s="857"/>
    </row>
    <row r="50" spans="2:14" ht="30">
      <c r="B50" s="856">
        <v>45803.352280092593</v>
      </c>
      <c r="C50" s="857" t="s">
        <v>2074</v>
      </c>
      <c r="D50" s="857">
        <v>20010917751</v>
      </c>
      <c r="E50" s="857" t="s">
        <v>769</v>
      </c>
      <c r="F50" s="857" t="s">
        <v>1185</v>
      </c>
      <c r="G50" s="857" t="s">
        <v>1571</v>
      </c>
      <c r="H50" s="857" t="s">
        <v>360</v>
      </c>
      <c r="I50" s="857" t="s">
        <v>1555</v>
      </c>
      <c r="J50" s="857" t="s">
        <v>1554</v>
      </c>
      <c r="K50" s="857">
        <v>4</v>
      </c>
      <c r="L50" s="857" t="s">
        <v>1576</v>
      </c>
      <c r="M50" s="857" t="s">
        <v>1557</v>
      </c>
      <c r="N50" s="857"/>
    </row>
    <row r="51" spans="2:14" ht="30">
      <c r="B51" s="856">
        <v>45803.35800925926</v>
      </c>
      <c r="C51" s="857" t="s">
        <v>2074</v>
      </c>
      <c r="D51" s="857">
        <v>20060327102</v>
      </c>
      <c r="E51" s="857" t="s">
        <v>540</v>
      </c>
      <c r="F51" s="857" t="s">
        <v>1561</v>
      </c>
      <c r="G51" s="857" t="s">
        <v>1832</v>
      </c>
      <c r="H51" s="857" t="s">
        <v>360</v>
      </c>
      <c r="I51" s="857" t="s">
        <v>1555</v>
      </c>
      <c r="J51" s="857" t="s">
        <v>1554</v>
      </c>
      <c r="K51" s="857">
        <v>3</v>
      </c>
      <c r="L51" s="857" t="s">
        <v>2080</v>
      </c>
      <c r="M51" s="857" t="s">
        <v>2081</v>
      </c>
      <c r="N51" s="857"/>
    </row>
    <row r="52" spans="2:14" ht="30">
      <c r="B52" s="856">
        <v>45803.361400462964</v>
      </c>
      <c r="C52" s="857" t="s">
        <v>2074</v>
      </c>
      <c r="D52" s="857">
        <v>20040324021</v>
      </c>
      <c r="E52" s="857" t="s">
        <v>1078</v>
      </c>
      <c r="F52" s="857" t="s">
        <v>1561</v>
      </c>
      <c r="G52" s="857" t="s">
        <v>1832</v>
      </c>
      <c r="H52" s="857" t="s">
        <v>360</v>
      </c>
      <c r="I52" s="857" t="s">
        <v>1555</v>
      </c>
      <c r="J52" s="857" t="s">
        <v>1554</v>
      </c>
      <c r="K52" s="857">
        <v>3</v>
      </c>
      <c r="L52" s="857" t="s">
        <v>1584</v>
      </c>
      <c r="M52" s="857" t="s">
        <v>1557</v>
      </c>
      <c r="N52" s="857"/>
    </row>
    <row r="53" spans="2:14" ht="30">
      <c r="B53" s="856">
        <v>45803.378692129627</v>
      </c>
      <c r="C53" s="857" t="s">
        <v>2074</v>
      </c>
      <c r="D53" s="857">
        <v>20050613055</v>
      </c>
      <c r="E53" s="857" t="s">
        <v>363</v>
      </c>
      <c r="F53" s="857" t="s">
        <v>1750</v>
      </c>
      <c r="G53" s="857" t="s">
        <v>1751</v>
      </c>
      <c r="H53" s="857" t="s">
        <v>360</v>
      </c>
      <c r="I53" s="857" t="s">
        <v>1555</v>
      </c>
      <c r="J53" s="857" t="s">
        <v>1554</v>
      </c>
      <c r="K53" s="857">
        <v>4</v>
      </c>
      <c r="L53" s="857" t="s">
        <v>1584</v>
      </c>
      <c r="M53" s="857" t="s">
        <v>1557</v>
      </c>
      <c r="N53" s="857"/>
    </row>
    <row r="54" spans="2:14" ht="45">
      <c r="B54" s="856">
        <v>45803.398090277777</v>
      </c>
      <c r="C54" s="857" t="s">
        <v>2074</v>
      </c>
      <c r="D54" s="857">
        <v>20120530213</v>
      </c>
      <c r="E54" s="857" t="s">
        <v>831</v>
      </c>
      <c r="F54" s="857" t="s">
        <v>1556</v>
      </c>
      <c r="G54" s="857" t="s">
        <v>1427</v>
      </c>
      <c r="H54" s="857" t="s">
        <v>360</v>
      </c>
      <c r="I54" s="857" t="s">
        <v>1555</v>
      </c>
      <c r="J54" s="857" t="s">
        <v>1554</v>
      </c>
      <c r="K54" s="857">
        <v>3</v>
      </c>
      <c r="L54" s="857" t="s">
        <v>2082</v>
      </c>
      <c r="M54" s="857" t="s">
        <v>1568</v>
      </c>
      <c r="N54" s="857"/>
    </row>
    <row r="55" spans="2:14" ht="30">
      <c r="B55" s="856">
        <v>45803.399456018517</v>
      </c>
      <c r="C55" s="857" t="s">
        <v>2074</v>
      </c>
      <c r="D55" s="857">
        <v>20180101563</v>
      </c>
      <c r="E55" s="857" t="s">
        <v>755</v>
      </c>
      <c r="F55" s="857" t="s">
        <v>1583</v>
      </c>
      <c r="G55" s="857" t="s">
        <v>1427</v>
      </c>
      <c r="H55" s="857" t="s">
        <v>360</v>
      </c>
      <c r="I55" s="857" t="s">
        <v>1555</v>
      </c>
      <c r="J55" s="857" t="s">
        <v>1554</v>
      </c>
      <c r="K55" s="857">
        <v>3</v>
      </c>
      <c r="L55" s="857" t="s">
        <v>1584</v>
      </c>
      <c r="M55" s="857" t="s">
        <v>1557</v>
      </c>
      <c r="N55" s="857"/>
    </row>
    <row r="56" spans="2:14" ht="30">
      <c r="B56" s="856">
        <v>45803.400995370372</v>
      </c>
      <c r="C56" s="857" t="s">
        <v>2074</v>
      </c>
      <c r="D56" s="857">
        <v>20220509792</v>
      </c>
      <c r="E56" s="857" t="s">
        <v>2083</v>
      </c>
      <c r="F56" s="857" t="s">
        <v>1583</v>
      </c>
      <c r="G56" s="857" t="s">
        <v>1427</v>
      </c>
      <c r="H56" s="857" t="s">
        <v>604</v>
      </c>
      <c r="I56" s="857" t="s">
        <v>1555</v>
      </c>
      <c r="J56" s="857" t="s">
        <v>1554</v>
      </c>
      <c r="K56" s="857">
        <v>3</v>
      </c>
      <c r="L56" s="857" t="s">
        <v>1576</v>
      </c>
      <c r="M56" s="857" t="s">
        <v>1557</v>
      </c>
      <c r="N56" s="857"/>
    </row>
  </sheetData>
  <mergeCells count="2">
    <mergeCell ref="B2:F2"/>
    <mergeCell ref="B41:N41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6666FF"/>
  </sheetPr>
  <dimension ref="A1:Y147"/>
  <sheetViews>
    <sheetView zoomScale="90" zoomScaleNormal="90" workbookViewId="0">
      <pane xSplit="4" ySplit="3" topLeftCell="I136" activePane="bottomRight" state="frozen"/>
      <selection activeCell="F915" sqref="F915"/>
      <selection pane="topRight" activeCell="F915" sqref="F915"/>
      <selection pane="bottomLeft" activeCell="F915" sqref="F915"/>
      <selection pane="bottomRight" activeCell="U150" sqref="U150"/>
    </sheetView>
  </sheetViews>
  <sheetFormatPr defaultColWidth="9.140625" defaultRowHeight="12.75"/>
  <cols>
    <col min="1" max="1" width="11.7109375" style="126" customWidth="1"/>
    <col min="2" max="2" width="14.7109375" style="126" bestFit="1" customWidth="1"/>
    <col min="3" max="3" width="13.140625" style="126" bestFit="1" customWidth="1"/>
    <col min="4" max="4" width="9.140625" style="126" bestFit="1" customWidth="1"/>
    <col min="5" max="5" width="21.85546875" style="126" bestFit="1" customWidth="1"/>
    <col min="6" max="6" width="9.85546875" style="126" bestFit="1" customWidth="1"/>
    <col min="7" max="7" width="11.85546875" style="126" bestFit="1" customWidth="1"/>
    <col min="8" max="8" width="6.140625" style="126" bestFit="1" customWidth="1"/>
    <col min="9" max="9" width="7.28515625" style="126" bestFit="1" customWidth="1"/>
    <col min="10" max="10" width="6.28515625" style="126" bestFit="1" customWidth="1"/>
    <col min="11" max="11" width="11.42578125" style="126" bestFit="1" customWidth="1"/>
    <col min="12" max="12" width="11" style="126" bestFit="1" customWidth="1"/>
    <col min="13" max="13" width="10.42578125" style="126" customWidth="1"/>
    <col min="14" max="14" width="10.28515625" style="126" bestFit="1" customWidth="1"/>
    <col min="15" max="15" width="10.28515625" style="126" customWidth="1"/>
    <col min="16" max="16" width="6.85546875" style="126" bestFit="1" customWidth="1"/>
    <col min="17" max="17" width="11" style="126" bestFit="1" customWidth="1"/>
    <col min="18" max="18" width="12.7109375" style="126" bestFit="1" customWidth="1"/>
    <col min="19" max="19" width="8.42578125" style="126" bestFit="1" customWidth="1"/>
    <col min="20" max="20" width="8.5703125" style="126" bestFit="1" customWidth="1"/>
    <col min="21" max="21" width="8.28515625" style="126" bestFit="1" customWidth="1"/>
    <col min="22" max="23" width="9.140625" style="126" bestFit="1" customWidth="1"/>
    <col min="24" max="24" width="9.5703125" style="126" customWidth="1"/>
    <col min="25" max="16384" width="9.140625" style="5"/>
  </cols>
  <sheetData>
    <row r="1" spans="1:24" ht="18.75">
      <c r="A1" s="129" t="s">
        <v>556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</row>
    <row r="3" spans="1:24" ht="76.5">
      <c r="A3" s="65" t="s">
        <v>440</v>
      </c>
      <c r="B3" s="66" t="s">
        <v>441</v>
      </c>
      <c r="C3" s="66" t="s">
        <v>442</v>
      </c>
      <c r="D3" s="66" t="s">
        <v>443</v>
      </c>
      <c r="E3" s="66" t="s">
        <v>444</v>
      </c>
      <c r="F3" s="66" t="s">
        <v>445</v>
      </c>
      <c r="G3" s="66" t="s">
        <v>555</v>
      </c>
      <c r="H3" s="66" t="s">
        <v>446</v>
      </c>
      <c r="I3" s="66" t="s">
        <v>447</v>
      </c>
      <c r="J3" s="66" t="s">
        <v>448</v>
      </c>
      <c r="K3" s="66" t="s">
        <v>449</v>
      </c>
      <c r="L3" s="66" t="s">
        <v>450</v>
      </c>
      <c r="M3" s="66" t="s">
        <v>451</v>
      </c>
      <c r="N3" s="66" t="s">
        <v>452</v>
      </c>
      <c r="O3" s="320" t="s">
        <v>995</v>
      </c>
      <c r="P3" s="66" t="s">
        <v>453</v>
      </c>
      <c r="Q3" s="66" t="s">
        <v>454</v>
      </c>
      <c r="R3" s="66" t="s">
        <v>455</v>
      </c>
      <c r="S3" s="66" t="s">
        <v>456</v>
      </c>
      <c r="T3" s="66" t="s">
        <v>457</v>
      </c>
      <c r="U3" s="66" t="s">
        <v>458</v>
      </c>
      <c r="V3" s="66" t="s">
        <v>459</v>
      </c>
      <c r="W3" s="66" t="s">
        <v>460</v>
      </c>
      <c r="X3" s="66" t="s">
        <v>43</v>
      </c>
    </row>
    <row r="4" spans="1:24">
      <c r="A4" s="528">
        <v>45663</v>
      </c>
      <c r="B4" s="529" t="s">
        <v>651</v>
      </c>
      <c r="C4" s="529" t="s">
        <v>461</v>
      </c>
      <c r="D4" s="529">
        <v>1</v>
      </c>
      <c r="E4" s="529" t="s">
        <v>462</v>
      </c>
      <c r="F4" s="529" t="s">
        <v>463</v>
      </c>
      <c r="G4" s="529" t="s">
        <v>463</v>
      </c>
      <c r="H4" s="529" t="s">
        <v>463</v>
      </c>
      <c r="I4" s="529" t="s">
        <v>464</v>
      </c>
      <c r="J4" s="529" t="s">
        <v>464</v>
      </c>
      <c r="K4" s="529" t="s">
        <v>463</v>
      </c>
      <c r="L4" s="529" t="s">
        <v>586</v>
      </c>
      <c r="M4" s="529" t="s">
        <v>463</v>
      </c>
      <c r="N4" s="529" t="s">
        <v>463</v>
      </c>
      <c r="O4" s="529" t="s">
        <v>464</v>
      </c>
      <c r="P4" s="529" t="s">
        <v>464</v>
      </c>
      <c r="Q4" s="529" t="s">
        <v>463</v>
      </c>
      <c r="R4" s="529" t="s">
        <v>463</v>
      </c>
      <c r="S4" s="529" t="s">
        <v>464</v>
      </c>
      <c r="T4" s="529" t="s">
        <v>465</v>
      </c>
      <c r="U4" s="529" t="s">
        <v>465</v>
      </c>
      <c r="V4" s="529" t="s">
        <v>464</v>
      </c>
      <c r="W4" s="529" t="s">
        <v>466</v>
      </c>
      <c r="X4" s="530" t="s">
        <v>553</v>
      </c>
    </row>
    <row r="5" spans="1:24">
      <c r="A5" s="528">
        <v>45663</v>
      </c>
      <c r="B5" s="529" t="s">
        <v>651</v>
      </c>
      <c r="C5" s="529" t="s">
        <v>994</v>
      </c>
      <c r="D5" s="529">
        <v>2</v>
      </c>
      <c r="E5" s="529" t="s">
        <v>462</v>
      </c>
      <c r="F5" s="529" t="s">
        <v>463</v>
      </c>
      <c r="G5" s="529" t="s">
        <v>463</v>
      </c>
      <c r="H5" s="529" t="s">
        <v>463</v>
      </c>
      <c r="I5" s="529" t="s">
        <v>464</v>
      </c>
      <c r="J5" s="529" t="s">
        <v>464</v>
      </c>
      <c r="K5" s="529" t="s">
        <v>463</v>
      </c>
      <c r="L5" s="529" t="s">
        <v>587</v>
      </c>
      <c r="M5" s="529" t="s">
        <v>463</v>
      </c>
      <c r="N5" s="529" t="s">
        <v>463</v>
      </c>
      <c r="O5" s="529" t="s">
        <v>464</v>
      </c>
      <c r="P5" s="529" t="s">
        <v>464</v>
      </c>
      <c r="Q5" s="529" t="s">
        <v>463</v>
      </c>
      <c r="R5" s="529" t="s">
        <v>463</v>
      </c>
      <c r="S5" s="529" t="s">
        <v>464</v>
      </c>
      <c r="T5" s="529" t="s">
        <v>465</v>
      </c>
      <c r="U5" s="529" t="s">
        <v>465</v>
      </c>
      <c r="V5" s="529" t="s">
        <v>464</v>
      </c>
      <c r="W5" s="529" t="s">
        <v>466</v>
      </c>
      <c r="X5" s="530" t="s">
        <v>553</v>
      </c>
    </row>
    <row r="6" spans="1:24">
      <c r="A6" s="528">
        <v>45663</v>
      </c>
      <c r="B6" s="529" t="s">
        <v>651</v>
      </c>
      <c r="C6" s="529" t="s">
        <v>488</v>
      </c>
      <c r="D6" s="529">
        <v>3</v>
      </c>
      <c r="E6" s="529" t="s">
        <v>462</v>
      </c>
      <c r="F6" s="529" t="s">
        <v>463</v>
      </c>
      <c r="G6" s="529" t="s">
        <v>463</v>
      </c>
      <c r="H6" s="529" t="s">
        <v>463</v>
      </c>
      <c r="I6" s="529" t="s">
        <v>464</v>
      </c>
      <c r="J6" s="529" t="s">
        <v>464</v>
      </c>
      <c r="K6" s="529" t="s">
        <v>463</v>
      </c>
      <c r="L6" s="529" t="s">
        <v>463</v>
      </c>
      <c r="M6" s="529" t="s">
        <v>463</v>
      </c>
      <c r="N6" s="529" t="s">
        <v>463</v>
      </c>
      <c r="O6" s="529" t="s">
        <v>464</v>
      </c>
      <c r="P6" s="529" t="s">
        <v>464</v>
      </c>
      <c r="Q6" s="529" t="s">
        <v>463</v>
      </c>
      <c r="R6" s="529" t="s">
        <v>463</v>
      </c>
      <c r="S6" s="529" t="s">
        <v>464</v>
      </c>
      <c r="T6" s="529" t="s">
        <v>465</v>
      </c>
      <c r="U6" s="529" t="s">
        <v>465</v>
      </c>
      <c r="V6" s="529" t="s">
        <v>464</v>
      </c>
      <c r="W6" s="529" t="s">
        <v>466</v>
      </c>
      <c r="X6" s="530" t="s">
        <v>553</v>
      </c>
    </row>
    <row r="7" spans="1:24">
      <c r="A7" s="528">
        <v>45663</v>
      </c>
      <c r="B7" s="529" t="s">
        <v>651</v>
      </c>
      <c r="C7" s="529" t="s">
        <v>489</v>
      </c>
      <c r="D7" s="529">
        <v>4</v>
      </c>
      <c r="E7" s="529" t="s">
        <v>462</v>
      </c>
      <c r="F7" s="529" t="s">
        <v>463</v>
      </c>
      <c r="G7" s="529" t="s">
        <v>463</v>
      </c>
      <c r="H7" s="529" t="s">
        <v>463</v>
      </c>
      <c r="I7" s="529" t="s">
        <v>464</v>
      </c>
      <c r="J7" s="529" t="s">
        <v>464</v>
      </c>
      <c r="K7" s="529" t="s">
        <v>463</v>
      </c>
      <c r="L7" s="529" t="s">
        <v>587</v>
      </c>
      <c r="M7" s="529" t="s">
        <v>463</v>
      </c>
      <c r="N7" s="529" t="s">
        <v>463</v>
      </c>
      <c r="O7" s="529" t="s">
        <v>464</v>
      </c>
      <c r="P7" s="529" t="s">
        <v>464</v>
      </c>
      <c r="Q7" s="529" t="s">
        <v>463</v>
      </c>
      <c r="R7" s="529" t="s">
        <v>463</v>
      </c>
      <c r="S7" s="529" t="s">
        <v>464</v>
      </c>
      <c r="T7" s="529" t="s">
        <v>465</v>
      </c>
      <c r="U7" s="529" t="s">
        <v>465</v>
      </c>
      <c r="V7" s="529" t="s">
        <v>464</v>
      </c>
      <c r="W7" s="529" t="s">
        <v>466</v>
      </c>
      <c r="X7" s="530" t="s">
        <v>553</v>
      </c>
    </row>
    <row r="8" spans="1:24">
      <c r="A8" s="528">
        <v>45668</v>
      </c>
      <c r="B8" s="529" t="s">
        <v>1374</v>
      </c>
      <c r="C8" s="529" t="s">
        <v>461</v>
      </c>
      <c r="D8" s="529">
        <v>1</v>
      </c>
      <c r="E8" s="529" t="s">
        <v>462</v>
      </c>
      <c r="F8" s="529" t="s">
        <v>463</v>
      </c>
      <c r="G8" s="529" t="s">
        <v>463</v>
      </c>
      <c r="H8" s="529" t="s">
        <v>463</v>
      </c>
      <c r="I8" s="529" t="s">
        <v>464</v>
      </c>
      <c r="J8" s="529" t="s">
        <v>464</v>
      </c>
      <c r="K8" s="529" t="s">
        <v>463</v>
      </c>
      <c r="L8" s="531" t="s">
        <v>463</v>
      </c>
      <c r="M8" s="529" t="s">
        <v>463</v>
      </c>
      <c r="N8" s="529" t="s">
        <v>463</v>
      </c>
      <c r="O8" s="529" t="s">
        <v>464</v>
      </c>
      <c r="P8" s="529" t="s">
        <v>464</v>
      </c>
      <c r="Q8" s="529" t="s">
        <v>463</v>
      </c>
      <c r="R8" s="529" t="s">
        <v>463</v>
      </c>
      <c r="S8" s="529" t="s">
        <v>464</v>
      </c>
      <c r="T8" s="529" t="s">
        <v>465</v>
      </c>
      <c r="U8" s="529" t="s">
        <v>465</v>
      </c>
      <c r="V8" s="529" t="s">
        <v>464</v>
      </c>
      <c r="W8" s="529" t="s">
        <v>466</v>
      </c>
      <c r="X8" s="532" t="s">
        <v>554</v>
      </c>
    </row>
    <row r="9" spans="1:24">
      <c r="A9" s="528">
        <v>45668</v>
      </c>
      <c r="B9" s="529" t="s">
        <v>1374</v>
      </c>
      <c r="C9" s="529" t="s">
        <v>467</v>
      </c>
      <c r="D9" s="529">
        <v>2</v>
      </c>
      <c r="E9" s="529" t="s">
        <v>462</v>
      </c>
      <c r="F9" s="529" t="s">
        <v>463</v>
      </c>
      <c r="G9" s="529" t="s">
        <v>463</v>
      </c>
      <c r="H9" s="529" t="s">
        <v>463</v>
      </c>
      <c r="I9" s="529" t="s">
        <v>464</v>
      </c>
      <c r="J9" s="529" t="s">
        <v>464</v>
      </c>
      <c r="K9" s="529" t="s">
        <v>463</v>
      </c>
      <c r="L9" s="531" t="s">
        <v>463</v>
      </c>
      <c r="M9" s="529" t="s">
        <v>463</v>
      </c>
      <c r="N9" s="529" t="s">
        <v>463</v>
      </c>
      <c r="O9" s="529" t="s">
        <v>464</v>
      </c>
      <c r="P9" s="529" t="s">
        <v>464</v>
      </c>
      <c r="Q9" s="529" t="s">
        <v>463</v>
      </c>
      <c r="R9" s="529" t="s">
        <v>463</v>
      </c>
      <c r="S9" s="529" t="s">
        <v>464</v>
      </c>
      <c r="T9" s="529" t="s">
        <v>465</v>
      </c>
      <c r="U9" s="529" t="s">
        <v>465</v>
      </c>
      <c r="V9" s="529" t="s">
        <v>464</v>
      </c>
      <c r="W9" s="529" t="s">
        <v>466</v>
      </c>
      <c r="X9" s="532" t="s">
        <v>554</v>
      </c>
    </row>
    <row r="10" spans="1:24">
      <c r="A10" s="528">
        <v>45668</v>
      </c>
      <c r="B10" s="529" t="s">
        <v>1374</v>
      </c>
      <c r="C10" s="529" t="s">
        <v>376</v>
      </c>
      <c r="D10" s="529">
        <v>3</v>
      </c>
      <c r="E10" s="529" t="s">
        <v>462</v>
      </c>
      <c r="F10" s="529" t="s">
        <v>463</v>
      </c>
      <c r="G10" s="529" t="s">
        <v>463</v>
      </c>
      <c r="H10" s="529" t="s">
        <v>463</v>
      </c>
      <c r="I10" s="529" t="s">
        <v>464</v>
      </c>
      <c r="J10" s="529" t="s">
        <v>464</v>
      </c>
      <c r="K10" s="529" t="s">
        <v>463</v>
      </c>
      <c r="L10" s="531" t="s">
        <v>647</v>
      </c>
      <c r="M10" s="529" t="s">
        <v>463</v>
      </c>
      <c r="N10" s="529" t="s">
        <v>463</v>
      </c>
      <c r="O10" s="529" t="s">
        <v>464</v>
      </c>
      <c r="P10" s="529" t="s">
        <v>464</v>
      </c>
      <c r="Q10" s="529" t="s">
        <v>463</v>
      </c>
      <c r="R10" s="529" t="s">
        <v>463</v>
      </c>
      <c r="S10" s="529" t="s">
        <v>464</v>
      </c>
      <c r="T10" s="529" t="s">
        <v>465</v>
      </c>
      <c r="U10" s="529" t="s">
        <v>465</v>
      </c>
      <c r="V10" s="529" t="s">
        <v>464</v>
      </c>
      <c r="W10" s="529" t="s">
        <v>466</v>
      </c>
      <c r="X10" s="532" t="s">
        <v>554</v>
      </c>
    </row>
    <row r="11" spans="1:24">
      <c r="A11" s="528">
        <v>45668</v>
      </c>
      <c r="B11" s="529" t="s">
        <v>1374</v>
      </c>
      <c r="C11" s="529" t="s">
        <v>469</v>
      </c>
      <c r="D11" s="529">
        <v>4</v>
      </c>
      <c r="E11" s="529" t="s">
        <v>462</v>
      </c>
      <c r="F11" s="529" t="s">
        <v>463</v>
      </c>
      <c r="G11" s="529" t="s">
        <v>463</v>
      </c>
      <c r="H11" s="529" t="s">
        <v>463</v>
      </c>
      <c r="I11" s="529" t="s">
        <v>464</v>
      </c>
      <c r="J11" s="529" t="s">
        <v>464</v>
      </c>
      <c r="K11" s="529" t="s">
        <v>463</v>
      </c>
      <c r="L11" s="531" t="s">
        <v>463</v>
      </c>
      <c r="M11" s="529" t="s">
        <v>463</v>
      </c>
      <c r="N11" s="529" t="s">
        <v>463</v>
      </c>
      <c r="O11" s="529" t="s">
        <v>464</v>
      </c>
      <c r="P11" s="529" t="s">
        <v>464</v>
      </c>
      <c r="Q11" s="529" t="s">
        <v>463</v>
      </c>
      <c r="R11" s="529" t="s">
        <v>463</v>
      </c>
      <c r="S11" s="529" t="s">
        <v>464</v>
      </c>
      <c r="T11" s="529" t="s">
        <v>465</v>
      </c>
      <c r="U11" s="529" t="s">
        <v>465</v>
      </c>
      <c r="V11" s="529" t="s">
        <v>464</v>
      </c>
      <c r="W11" s="529" t="s">
        <v>466</v>
      </c>
      <c r="X11" s="532" t="s">
        <v>554</v>
      </c>
    </row>
    <row r="12" spans="1:24" ht="15">
      <c r="A12" s="528">
        <v>45668</v>
      </c>
      <c r="B12" s="529" t="s">
        <v>1374</v>
      </c>
      <c r="C12" s="529" t="s">
        <v>470</v>
      </c>
      <c r="D12" s="529">
        <v>5</v>
      </c>
      <c r="E12" s="529" t="s">
        <v>462</v>
      </c>
      <c r="F12" s="529" t="s">
        <v>463</v>
      </c>
      <c r="G12" s="529" t="s">
        <v>586</v>
      </c>
      <c r="H12" s="529" t="s">
        <v>463</v>
      </c>
      <c r="I12" s="529" t="s">
        <v>464</v>
      </c>
      <c r="J12" s="529" t="s">
        <v>464</v>
      </c>
      <c r="K12" s="529" t="s">
        <v>463</v>
      </c>
      <c r="L12" s="531" t="s">
        <v>463</v>
      </c>
      <c r="M12" s="529" t="s">
        <v>586</v>
      </c>
      <c r="N12" s="529" t="s">
        <v>586</v>
      </c>
      <c r="O12" s="529" t="s">
        <v>464</v>
      </c>
      <c r="P12" s="529" t="s">
        <v>464</v>
      </c>
      <c r="Q12" s="522" t="s">
        <v>586</v>
      </c>
      <c r="R12" s="529" t="s">
        <v>463</v>
      </c>
      <c r="S12" s="529" t="s">
        <v>464</v>
      </c>
      <c r="T12" s="529" t="s">
        <v>465</v>
      </c>
      <c r="U12" s="529" t="s">
        <v>465</v>
      </c>
      <c r="V12" s="529" t="s">
        <v>464</v>
      </c>
      <c r="W12" s="529" t="s">
        <v>466</v>
      </c>
      <c r="X12" s="532" t="s">
        <v>554</v>
      </c>
    </row>
    <row r="13" spans="1:24">
      <c r="A13" s="528">
        <v>45668</v>
      </c>
      <c r="B13" s="529" t="s">
        <v>1374</v>
      </c>
      <c r="C13" s="529" t="s">
        <v>471</v>
      </c>
      <c r="D13" s="529">
        <v>6</v>
      </c>
      <c r="E13" s="529" t="s">
        <v>462</v>
      </c>
      <c r="F13" s="529" t="s">
        <v>463</v>
      </c>
      <c r="G13" s="529" t="s">
        <v>463</v>
      </c>
      <c r="H13" s="529" t="s">
        <v>463</v>
      </c>
      <c r="I13" s="529" t="s">
        <v>464</v>
      </c>
      <c r="J13" s="529" t="s">
        <v>464</v>
      </c>
      <c r="K13" s="529" t="s">
        <v>463</v>
      </c>
      <c r="L13" s="531" t="s">
        <v>586</v>
      </c>
      <c r="M13" s="529" t="s">
        <v>586</v>
      </c>
      <c r="N13" s="529" t="s">
        <v>463</v>
      </c>
      <c r="O13" s="529" t="s">
        <v>464</v>
      </c>
      <c r="P13" s="529" t="s">
        <v>464</v>
      </c>
      <c r="Q13" s="529" t="s">
        <v>586</v>
      </c>
      <c r="R13" s="529" t="s">
        <v>463</v>
      </c>
      <c r="S13" s="529" t="s">
        <v>464</v>
      </c>
      <c r="T13" s="529" t="s">
        <v>465</v>
      </c>
      <c r="U13" s="529" t="s">
        <v>465</v>
      </c>
      <c r="V13" s="529" t="s">
        <v>464</v>
      </c>
      <c r="W13" s="529" t="s">
        <v>466</v>
      </c>
      <c r="X13" s="532" t="s">
        <v>554</v>
      </c>
    </row>
    <row r="14" spans="1:24" ht="15">
      <c r="A14" s="528">
        <v>45668</v>
      </c>
      <c r="B14" s="529" t="s">
        <v>1374</v>
      </c>
      <c r="C14" s="529" t="s">
        <v>472</v>
      </c>
      <c r="D14" s="529">
        <v>7</v>
      </c>
      <c r="E14" s="529" t="s">
        <v>462</v>
      </c>
      <c r="F14" s="529" t="s">
        <v>463</v>
      </c>
      <c r="G14" s="529" t="s">
        <v>463</v>
      </c>
      <c r="H14" s="529" t="s">
        <v>463</v>
      </c>
      <c r="I14" s="529" t="s">
        <v>464</v>
      </c>
      <c r="J14" s="529" t="s">
        <v>464</v>
      </c>
      <c r="K14" s="529" t="s">
        <v>463</v>
      </c>
      <c r="L14" s="531" t="s">
        <v>463</v>
      </c>
      <c r="M14" s="529" t="s">
        <v>463</v>
      </c>
      <c r="N14" s="529" t="s">
        <v>463</v>
      </c>
      <c r="O14" s="529" t="s">
        <v>464</v>
      </c>
      <c r="P14" s="529" t="s">
        <v>464</v>
      </c>
      <c r="Q14" s="522" t="s">
        <v>586</v>
      </c>
      <c r="R14" s="529" t="s">
        <v>463</v>
      </c>
      <c r="S14" s="529" t="s">
        <v>464</v>
      </c>
      <c r="T14" s="529" t="s">
        <v>465</v>
      </c>
      <c r="U14" s="529" t="s">
        <v>465</v>
      </c>
      <c r="V14" s="529" t="s">
        <v>464</v>
      </c>
      <c r="W14" s="529" t="s">
        <v>466</v>
      </c>
      <c r="X14" s="532" t="s">
        <v>554</v>
      </c>
    </row>
    <row r="15" spans="1:24">
      <c r="A15" s="528">
        <v>45668</v>
      </c>
      <c r="B15" s="529" t="s">
        <v>1374</v>
      </c>
      <c r="C15" s="529" t="s">
        <v>473</v>
      </c>
      <c r="D15" s="529">
        <v>8</v>
      </c>
      <c r="E15" s="529" t="s">
        <v>462</v>
      </c>
      <c r="F15" s="529" t="s">
        <v>463</v>
      </c>
      <c r="G15" s="529" t="s">
        <v>463</v>
      </c>
      <c r="H15" s="529" t="s">
        <v>463</v>
      </c>
      <c r="I15" s="529" t="s">
        <v>464</v>
      </c>
      <c r="J15" s="529" t="s">
        <v>464</v>
      </c>
      <c r="K15" s="529" t="s">
        <v>586</v>
      </c>
      <c r="L15" s="531" t="s">
        <v>463</v>
      </c>
      <c r="M15" s="529" t="s">
        <v>463</v>
      </c>
      <c r="N15" s="529" t="s">
        <v>463</v>
      </c>
      <c r="O15" s="529" t="s">
        <v>464</v>
      </c>
      <c r="P15" s="529" t="s">
        <v>464</v>
      </c>
      <c r="Q15" s="529" t="s">
        <v>586</v>
      </c>
      <c r="R15" s="529" t="s">
        <v>474</v>
      </c>
      <c r="S15" s="529" t="s">
        <v>464</v>
      </c>
      <c r="T15" s="529" t="s">
        <v>465</v>
      </c>
      <c r="U15" s="529" t="s">
        <v>465</v>
      </c>
      <c r="V15" s="529" t="s">
        <v>464</v>
      </c>
      <c r="W15" s="529" t="s">
        <v>466</v>
      </c>
      <c r="X15" s="532" t="s">
        <v>554</v>
      </c>
    </row>
    <row r="16" spans="1:24">
      <c r="A16" s="528">
        <v>45668</v>
      </c>
      <c r="B16" s="529" t="s">
        <v>1374</v>
      </c>
      <c r="C16" s="529" t="s">
        <v>475</v>
      </c>
      <c r="D16" s="529">
        <v>9</v>
      </c>
      <c r="E16" s="529" t="s">
        <v>462</v>
      </c>
      <c r="F16" s="529" t="s">
        <v>463</v>
      </c>
      <c r="G16" s="529" t="s">
        <v>463</v>
      </c>
      <c r="H16" s="529" t="s">
        <v>463</v>
      </c>
      <c r="I16" s="529" t="s">
        <v>464</v>
      </c>
      <c r="J16" s="529" t="s">
        <v>464</v>
      </c>
      <c r="K16" s="529" t="s">
        <v>463</v>
      </c>
      <c r="L16" s="531" t="s">
        <v>463</v>
      </c>
      <c r="M16" s="529" t="s">
        <v>463</v>
      </c>
      <c r="N16" s="529" t="s">
        <v>463</v>
      </c>
      <c r="O16" s="529" t="s">
        <v>464</v>
      </c>
      <c r="P16" s="529" t="s">
        <v>464</v>
      </c>
      <c r="Q16" s="529" t="s">
        <v>463</v>
      </c>
      <c r="R16" s="529" t="s">
        <v>463</v>
      </c>
      <c r="S16" s="529" t="s">
        <v>464</v>
      </c>
      <c r="T16" s="529" t="s">
        <v>465</v>
      </c>
      <c r="U16" s="529" t="s">
        <v>465</v>
      </c>
      <c r="V16" s="529" t="s">
        <v>464</v>
      </c>
      <c r="W16" s="529" t="s">
        <v>466</v>
      </c>
      <c r="X16" s="532" t="s">
        <v>554</v>
      </c>
    </row>
    <row r="17" spans="1:24">
      <c r="A17" s="528">
        <v>45668</v>
      </c>
      <c r="B17" s="529" t="s">
        <v>1374</v>
      </c>
      <c r="C17" s="529" t="s">
        <v>476</v>
      </c>
      <c r="D17" s="529">
        <v>10</v>
      </c>
      <c r="E17" s="529" t="s">
        <v>462</v>
      </c>
      <c r="F17" s="529" t="s">
        <v>463</v>
      </c>
      <c r="G17" s="529" t="s">
        <v>463</v>
      </c>
      <c r="H17" s="529" t="s">
        <v>463</v>
      </c>
      <c r="I17" s="529" t="s">
        <v>464</v>
      </c>
      <c r="J17" s="529" t="s">
        <v>464</v>
      </c>
      <c r="K17" s="529" t="s">
        <v>463</v>
      </c>
      <c r="L17" s="531" t="s">
        <v>463</v>
      </c>
      <c r="M17" s="529" t="s">
        <v>463</v>
      </c>
      <c r="N17" s="529" t="s">
        <v>463</v>
      </c>
      <c r="O17" s="529" t="s">
        <v>464</v>
      </c>
      <c r="P17" s="529" t="s">
        <v>464</v>
      </c>
      <c r="Q17" s="529" t="s">
        <v>463</v>
      </c>
      <c r="R17" s="529" t="s">
        <v>463</v>
      </c>
      <c r="S17" s="529" t="s">
        <v>464</v>
      </c>
      <c r="T17" s="529" t="s">
        <v>465</v>
      </c>
      <c r="U17" s="529" t="s">
        <v>465</v>
      </c>
      <c r="V17" s="529" t="s">
        <v>464</v>
      </c>
      <c r="W17" s="529" t="s">
        <v>466</v>
      </c>
      <c r="X17" s="532" t="s">
        <v>554</v>
      </c>
    </row>
    <row r="18" spans="1:24">
      <c r="A18" s="528">
        <v>45668</v>
      </c>
      <c r="B18" s="529" t="s">
        <v>1374</v>
      </c>
      <c r="C18" s="529" t="s">
        <v>477</v>
      </c>
      <c r="D18" s="529">
        <v>11</v>
      </c>
      <c r="E18" s="529" t="s">
        <v>462</v>
      </c>
      <c r="F18" s="529" t="s">
        <v>463</v>
      </c>
      <c r="G18" s="529" t="s">
        <v>463</v>
      </c>
      <c r="H18" s="529" t="s">
        <v>463</v>
      </c>
      <c r="I18" s="529" t="s">
        <v>464</v>
      </c>
      <c r="J18" s="529" t="s">
        <v>464</v>
      </c>
      <c r="K18" s="529" t="s">
        <v>463</v>
      </c>
      <c r="L18" s="531" t="s">
        <v>463</v>
      </c>
      <c r="M18" s="529" t="s">
        <v>463</v>
      </c>
      <c r="N18" s="529" t="s">
        <v>463</v>
      </c>
      <c r="O18" s="529" t="s">
        <v>464</v>
      </c>
      <c r="P18" s="529" t="s">
        <v>464</v>
      </c>
      <c r="Q18" s="529" t="s">
        <v>463</v>
      </c>
      <c r="R18" s="529" t="s">
        <v>463</v>
      </c>
      <c r="S18" s="529" t="s">
        <v>464</v>
      </c>
      <c r="T18" s="529" t="s">
        <v>465</v>
      </c>
      <c r="U18" s="529" t="s">
        <v>465</v>
      </c>
      <c r="V18" s="529" t="s">
        <v>464</v>
      </c>
      <c r="W18" s="529" t="s">
        <v>466</v>
      </c>
      <c r="X18" s="532" t="s">
        <v>554</v>
      </c>
    </row>
    <row r="19" spans="1:24">
      <c r="A19" s="528">
        <v>45668</v>
      </c>
      <c r="B19" s="529" t="s">
        <v>1374</v>
      </c>
      <c r="C19" s="529" t="s">
        <v>478</v>
      </c>
      <c r="D19" s="529">
        <v>12</v>
      </c>
      <c r="E19" s="529" t="s">
        <v>462</v>
      </c>
      <c r="F19" s="529" t="s">
        <v>463</v>
      </c>
      <c r="G19" s="529" t="s">
        <v>463</v>
      </c>
      <c r="H19" s="529" t="s">
        <v>463</v>
      </c>
      <c r="I19" s="529" t="s">
        <v>464</v>
      </c>
      <c r="J19" s="529" t="s">
        <v>464</v>
      </c>
      <c r="K19" s="529" t="s">
        <v>586</v>
      </c>
      <c r="L19" s="531" t="s">
        <v>463</v>
      </c>
      <c r="M19" s="529" t="s">
        <v>463</v>
      </c>
      <c r="N19" s="529" t="s">
        <v>463</v>
      </c>
      <c r="O19" s="529" t="s">
        <v>464</v>
      </c>
      <c r="P19" s="529" t="s">
        <v>464</v>
      </c>
      <c r="Q19" s="529" t="s">
        <v>463</v>
      </c>
      <c r="R19" s="529" t="s">
        <v>463</v>
      </c>
      <c r="S19" s="529" t="s">
        <v>464</v>
      </c>
      <c r="T19" s="529" t="s">
        <v>465</v>
      </c>
      <c r="U19" s="529" t="s">
        <v>465</v>
      </c>
      <c r="V19" s="529" t="s">
        <v>464</v>
      </c>
      <c r="W19" s="529" t="s">
        <v>466</v>
      </c>
      <c r="X19" s="532" t="s">
        <v>554</v>
      </c>
    </row>
    <row r="20" spans="1:24">
      <c r="A20" s="528">
        <v>45668</v>
      </c>
      <c r="B20" s="529" t="s">
        <v>1374</v>
      </c>
      <c r="C20" s="529" t="s">
        <v>479</v>
      </c>
      <c r="D20" s="529">
        <v>13</v>
      </c>
      <c r="E20" s="529" t="s">
        <v>462</v>
      </c>
      <c r="F20" s="529" t="s">
        <v>463</v>
      </c>
      <c r="G20" s="529" t="s">
        <v>463</v>
      </c>
      <c r="H20" s="529" t="s">
        <v>463</v>
      </c>
      <c r="I20" s="529" t="s">
        <v>464</v>
      </c>
      <c r="J20" s="529" t="s">
        <v>464</v>
      </c>
      <c r="K20" s="529" t="s">
        <v>463</v>
      </c>
      <c r="L20" s="531" t="s">
        <v>463</v>
      </c>
      <c r="M20" s="529" t="s">
        <v>463</v>
      </c>
      <c r="N20" s="529" t="s">
        <v>463</v>
      </c>
      <c r="O20" s="529" t="s">
        <v>464</v>
      </c>
      <c r="P20" s="529" t="s">
        <v>464</v>
      </c>
      <c r="Q20" s="529" t="s">
        <v>463</v>
      </c>
      <c r="R20" s="529" t="s">
        <v>463</v>
      </c>
      <c r="S20" s="529" t="s">
        <v>464</v>
      </c>
      <c r="T20" s="529" t="s">
        <v>465</v>
      </c>
      <c r="U20" s="529" t="s">
        <v>465</v>
      </c>
      <c r="V20" s="529" t="s">
        <v>464</v>
      </c>
      <c r="W20" s="529" t="s">
        <v>466</v>
      </c>
      <c r="X20" s="532" t="s">
        <v>554</v>
      </c>
    </row>
    <row r="21" spans="1:24">
      <c r="A21" s="528">
        <v>45668</v>
      </c>
      <c r="B21" s="529" t="s">
        <v>1374</v>
      </c>
      <c r="C21" s="529" t="s">
        <v>480</v>
      </c>
      <c r="D21" s="529">
        <v>14</v>
      </c>
      <c r="E21" s="529" t="s">
        <v>462</v>
      </c>
      <c r="F21" s="529" t="s">
        <v>463</v>
      </c>
      <c r="G21" s="529" t="s">
        <v>463</v>
      </c>
      <c r="H21" s="529" t="s">
        <v>463</v>
      </c>
      <c r="I21" s="529" t="s">
        <v>464</v>
      </c>
      <c r="J21" s="529" t="s">
        <v>464</v>
      </c>
      <c r="K21" s="529" t="s">
        <v>463</v>
      </c>
      <c r="L21" s="531" t="s">
        <v>463</v>
      </c>
      <c r="M21" s="529" t="s">
        <v>463</v>
      </c>
      <c r="N21" s="529" t="s">
        <v>463</v>
      </c>
      <c r="O21" s="529" t="s">
        <v>464</v>
      </c>
      <c r="P21" s="529" t="s">
        <v>464</v>
      </c>
      <c r="Q21" s="529" t="s">
        <v>463</v>
      </c>
      <c r="R21" s="529" t="s">
        <v>463</v>
      </c>
      <c r="S21" s="529" t="s">
        <v>464</v>
      </c>
      <c r="T21" s="529" t="s">
        <v>465</v>
      </c>
      <c r="U21" s="529" t="s">
        <v>465</v>
      </c>
      <c r="V21" s="529" t="s">
        <v>464</v>
      </c>
      <c r="W21" s="529" t="s">
        <v>466</v>
      </c>
      <c r="X21" s="532" t="s">
        <v>554</v>
      </c>
    </row>
    <row r="22" spans="1:24">
      <c r="A22" s="528">
        <v>45668</v>
      </c>
      <c r="B22" s="529" t="s">
        <v>1374</v>
      </c>
      <c r="C22" s="529" t="s">
        <v>481</v>
      </c>
      <c r="D22" s="529">
        <v>15</v>
      </c>
      <c r="E22" s="529" t="s">
        <v>462</v>
      </c>
      <c r="F22" s="529" t="s">
        <v>468</v>
      </c>
      <c r="G22" s="529" t="s">
        <v>586</v>
      </c>
      <c r="H22" s="529" t="s">
        <v>463</v>
      </c>
      <c r="I22" s="529" t="s">
        <v>464</v>
      </c>
      <c r="J22" s="529" t="s">
        <v>464</v>
      </c>
      <c r="K22" s="529" t="s">
        <v>463</v>
      </c>
      <c r="L22" s="531" t="s">
        <v>586</v>
      </c>
      <c r="M22" s="529" t="s">
        <v>586</v>
      </c>
      <c r="N22" s="529" t="s">
        <v>586</v>
      </c>
      <c r="O22" s="529" t="s">
        <v>464</v>
      </c>
      <c r="P22" s="529" t="s">
        <v>464</v>
      </c>
      <c r="Q22" s="529" t="s">
        <v>586</v>
      </c>
      <c r="R22" s="529" t="s">
        <v>463</v>
      </c>
      <c r="S22" s="529" t="s">
        <v>464</v>
      </c>
      <c r="T22" s="529" t="s">
        <v>465</v>
      </c>
      <c r="U22" s="529" t="s">
        <v>465</v>
      </c>
      <c r="V22" s="529" t="s">
        <v>464</v>
      </c>
      <c r="W22" s="529" t="s">
        <v>466</v>
      </c>
      <c r="X22" s="532" t="s">
        <v>554</v>
      </c>
    </row>
    <row r="23" spans="1:24">
      <c r="A23" s="528">
        <v>45668</v>
      </c>
      <c r="B23" s="529" t="s">
        <v>1374</v>
      </c>
      <c r="C23" s="529" t="s">
        <v>482</v>
      </c>
      <c r="D23" s="529">
        <v>16</v>
      </c>
      <c r="E23" s="529" t="s">
        <v>462</v>
      </c>
      <c r="F23" s="529" t="s">
        <v>468</v>
      </c>
      <c r="G23" s="529" t="s">
        <v>586</v>
      </c>
      <c r="H23" s="529" t="s">
        <v>463</v>
      </c>
      <c r="I23" s="529" t="s">
        <v>464</v>
      </c>
      <c r="J23" s="529" t="s">
        <v>464</v>
      </c>
      <c r="K23" s="529" t="s">
        <v>586</v>
      </c>
      <c r="L23" s="531" t="s">
        <v>587</v>
      </c>
      <c r="M23" s="529" t="s">
        <v>463</v>
      </c>
      <c r="N23" s="529" t="s">
        <v>463</v>
      </c>
      <c r="O23" s="529" t="s">
        <v>464</v>
      </c>
      <c r="P23" s="529" t="s">
        <v>464</v>
      </c>
      <c r="Q23" s="529" t="s">
        <v>586</v>
      </c>
      <c r="R23" s="529" t="s">
        <v>463</v>
      </c>
      <c r="S23" s="529" t="s">
        <v>464</v>
      </c>
      <c r="T23" s="529" t="s">
        <v>465</v>
      </c>
      <c r="U23" s="529" t="s">
        <v>465</v>
      </c>
      <c r="V23" s="529" t="s">
        <v>464</v>
      </c>
      <c r="W23" s="529" t="s">
        <v>466</v>
      </c>
      <c r="X23" s="532" t="s">
        <v>554</v>
      </c>
    </row>
    <row r="24" spans="1:24">
      <c r="A24" s="528">
        <v>45668</v>
      </c>
      <c r="B24" s="529" t="s">
        <v>1374</v>
      </c>
      <c r="C24" s="529" t="s">
        <v>483</v>
      </c>
      <c r="D24" s="529">
        <v>17</v>
      </c>
      <c r="E24" s="529" t="s">
        <v>462</v>
      </c>
      <c r="F24" s="529" t="s">
        <v>463</v>
      </c>
      <c r="G24" s="529" t="s">
        <v>463</v>
      </c>
      <c r="H24" s="529" t="s">
        <v>463</v>
      </c>
      <c r="I24" s="529" t="s">
        <v>464</v>
      </c>
      <c r="J24" s="529" t="s">
        <v>464</v>
      </c>
      <c r="K24" s="529" t="s">
        <v>463</v>
      </c>
      <c r="L24" s="531" t="s">
        <v>468</v>
      </c>
      <c r="M24" s="529" t="s">
        <v>463</v>
      </c>
      <c r="N24" s="529" t="s">
        <v>463</v>
      </c>
      <c r="O24" s="529" t="s">
        <v>464</v>
      </c>
      <c r="P24" s="529" t="s">
        <v>464</v>
      </c>
      <c r="Q24" s="529" t="s">
        <v>463</v>
      </c>
      <c r="R24" s="529" t="s">
        <v>463</v>
      </c>
      <c r="S24" s="529" t="s">
        <v>464</v>
      </c>
      <c r="T24" s="529" t="s">
        <v>465</v>
      </c>
      <c r="U24" s="529" t="s">
        <v>465</v>
      </c>
      <c r="V24" s="529" t="s">
        <v>464</v>
      </c>
      <c r="W24" s="529" t="s">
        <v>466</v>
      </c>
      <c r="X24" s="532" t="s">
        <v>554</v>
      </c>
    </row>
    <row r="25" spans="1:24">
      <c r="A25" s="528">
        <v>45668</v>
      </c>
      <c r="B25" s="529" t="s">
        <v>1374</v>
      </c>
      <c r="C25" s="529" t="s">
        <v>997</v>
      </c>
      <c r="D25" s="529">
        <v>18</v>
      </c>
      <c r="E25" s="529" t="s">
        <v>462</v>
      </c>
      <c r="F25" s="529" t="s">
        <v>468</v>
      </c>
      <c r="G25" s="529" t="s">
        <v>586</v>
      </c>
      <c r="H25" s="529" t="s">
        <v>463</v>
      </c>
      <c r="I25" s="529" t="s">
        <v>464</v>
      </c>
      <c r="J25" s="529" t="s">
        <v>464</v>
      </c>
      <c r="K25" s="529" t="s">
        <v>468</v>
      </c>
      <c r="L25" s="531" t="s">
        <v>463</v>
      </c>
      <c r="M25" s="529" t="s">
        <v>586</v>
      </c>
      <c r="N25" s="529" t="s">
        <v>587</v>
      </c>
      <c r="O25" s="529" t="s">
        <v>464</v>
      </c>
      <c r="P25" s="529" t="s">
        <v>464</v>
      </c>
      <c r="Q25" s="529" t="s">
        <v>463</v>
      </c>
      <c r="R25" s="529" t="s">
        <v>463</v>
      </c>
      <c r="S25" s="529" t="s">
        <v>464</v>
      </c>
      <c r="T25" s="529" t="s">
        <v>465</v>
      </c>
      <c r="U25" s="529" t="s">
        <v>465</v>
      </c>
      <c r="V25" s="529" t="s">
        <v>464</v>
      </c>
      <c r="W25" s="529" t="s">
        <v>466</v>
      </c>
      <c r="X25" s="532" t="s">
        <v>554</v>
      </c>
    </row>
    <row r="26" spans="1:24">
      <c r="A26" s="528">
        <v>45668</v>
      </c>
      <c r="B26" s="529" t="s">
        <v>1374</v>
      </c>
      <c r="C26" s="529" t="s">
        <v>997</v>
      </c>
      <c r="D26" s="529">
        <v>19</v>
      </c>
      <c r="E26" s="529" t="s">
        <v>462</v>
      </c>
      <c r="F26" s="529" t="s">
        <v>463</v>
      </c>
      <c r="G26" s="529" t="s">
        <v>463</v>
      </c>
      <c r="H26" s="529" t="s">
        <v>463</v>
      </c>
      <c r="I26" s="529" t="s">
        <v>464</v>
      </c>
      <c r="J26" s="529" t="s">
        <v>464</v>
      </c>
      <c r="K26" s="529" t="s">
        <v>463</v>
      </c>
      <c r="L26" s="531" t="s">
        <v>463</v>
      </c>
      <c r="M26" s="529" t="s">
        <v>463</v>
      </c>
      <c r="N26" s="529" t="s">
        <v>463</v>
      </c>
      <c r="O26" s="529" t="s">
        <v>464</v>
      </c>
      <c r="P26" s="529" t="s">
        <v>464</v>
      </c>
      <c r="Q26" s="529" t="s">
        <v>463</v>
      </c>
      <c r="R26" s="529" t="s">
        <v>463</v>
      </c>
      <c r="S26" s="529" t="s">
        <v>464</v>
      </c>
      <c r="T26" s="529" t="s">
        <v>465</v>
      </c>
      <c r="U26" s="529" t="s">
        <v>465</v>
      </c>
      <c r="V26" s="529" t="s">
        <v>464</v>
      </c>
      <c r="W26" s="529" t="s">
        <v>466</v>
      </c>
      <c r="X26" s="532" t="s">
        <v>554</v>
      </c>
    </row>
    <row r="27" spans="1:24">
      <c r="A27" s="528">
        <v>45668</v>
      </c>
      <c r="B27" s="529" t="s">
        <v>1374</v>
      </c>
      <c r="C27" s="529" t="s">
        <v>484</v>
      </c>
      <c r="D27" s="529">
        <v>20</v>
      </c>
      <c r="E27" s="529" t="s">
        <v>462</v>
      </c>
      <c r="F27" s="529" t="s">
        <v>463</v>
      </c>
      <c r="G27" s="529" t="s">
        <v>463</v>
      </c>
      <c r="H27" s="529" t="s">
        <v>463</v>
      </c>
      <c r="I27" s="529" t="s">
        <v>464</v>
      </c>
      <c r="J27" s="529" t="s">
        <v>464</v>
      </c>
      <c r="K27" s="529" t="s">
        <v>463</v>
      </c>
      <c r="L27" s="531" t="s">
        <v>586</v>
      </c>
      <c r="M27" s="529" t="s">
        <v>587</v>
      </c>
      <c r="N27" s="529" t="s">
        <v>463</v>
      </c>
      <c r="O27" s="529" t="s">
        <v>464</v>
      </c>
      <c r="P27" s="529" t="s">
        <v>464</v>
      </c>
      <c r="Q27" s="529" t="s">
        <v>463</v>
      </c>
      <c r="R27" s="529" t="s">
        <v>463</v>
      </c>
      <c r="S27" s="529" t="s">
        <v>464</v>
      </c>
      <c r="T27" s="529" t="s">
        <v>465</v>
      </c>
      <c r="U27" s="529" t="s">
        <v>465</v>
      </c>
      <c r="V27" s="529" t="s">
        <v>464</v>
      </c>
      <c r="W27" s="529" t="s">
        <v>466</v>
      </c>
      <c r="X27" s="532" t="s">
        <v>554</v>
      </c>
    </row>
    <row r="28" spans="1:24">
      <c r="A28" s="528">
        <v>45668</v>
      </c>
      <c r="B28" s="529" t="s">
        <v>1374</v>
      </c>
      <c r="C28" s="529" t="s">
        <v>485</v>
      </c>
      <c r="D28" s="529">
        <v>21</v>
      </c>
      <c r="E28" s="529" t="s">
        <v>462</v>
      </c>
      <c r="F28" s="529" t="s">
        <v>468</v>
      </c>
      <c r="G28" s="529" t="s">
        <v>586</v>
      </c>
      <c r="H28" s="529" t="s">
        <v>463</v>
      </c>
      <c r="I28" s="529" t="s">
        <v>464</v>
      </c>
      <c r="J28" s="529" t="s">
        <v>464</v>
      </c>
      <c r="K28" s="529" t="s">
        <v>463</v>
      </c>
      <c r="L28" s="531" t="s">
        <v>463</v>
      </c>
      <c r="M28" s="529" t="s">
        <v>586</v>
      </c>
      <c r="N28" s="529" t="s">
        <v>586</v>
      </c>
      <c r="O28" s="529" t="s">
        <v>464</v>
      </c>
      <c r="P28" s="529" t="s">
        <v>464</v>
      </c>
      <c r="Q28" s="529" t="s">
        <v>586</v>
      </c>
      <c r="R28" s="529" t="s">
        <v>463</v>
      </c>
      <c r="S28" s="529" t="s">
        <v>464</v>
      </c>
      <c r="T28" s="529" t="s">
        <v>465</v>
      </c>
      <c r="U28" s="529" t="s">
        <v>465</v>
      </c>
      <c r="V28" s="529" t="s">
        <v>464</v>
      </c>
      <c r="W28" s="529" t="s">
        <v>466</v>
      </c>
      <c r="X28" s="532" t="s">
        <v>554</v>
      </c>
    </row>
    <row r="29" spans="1:24">
      <c r="A29" s="528">
        <v>45668</v>
      </c>
      <c r="B29" s="529" t="s">
        <v>1374</v>
      </c>
      <c r="C29" s="529" t="s">
        <v>486</v>
      </c>
      <c r="D29" s="529">
        <v>22</v>
      </c>
      <c r="E29" s="529" t="s">
        <v>462</v>
      </c>
      <c r="F29" s="529" t="s">
        <v>463</v>
      </c>
      <c r="G29" s="529" t="s">
        <v>463</v>
      </c>
      <c r="H29" s="529" t="s">
        <v>463</v>
      </c>
      <c r="I29" s="529" t="s">
        <v>464</v>
      </c>
      <c r="J29" s="529" t="s">
        <v>464</v>
      </c>
      <c r="K29" s="529" t="s">
        <v>463</v>
      </c>
      <c r="L29" s="531" t="s">
        <v>586</v>
      </c>
      <c r="M29" s="529" t="s">
        <v>463</v>
      </c>
      <c r="N29" s="529" t="s">
        <v>463</v>
      </c>
      <c r="O29" s="529" t="s">
        <v>464</v>
      </c>
      <c r="P29" s="529" t="s">
        <v>464</v>
      </c>
      <c r="Q29" s="529" t="s">
        <v>463</v>
      </c>
      <c r="R29" s="529" t="s">
        <v>463</v>
      </c>
      <c r="S29" s="529" t="s">
        <v>464</v>
      </c>
      <c r="T29" s="529" t="s">
        <v>465</v>
      </c>
      <c r="U29" s="529" t="s">
        <v>465</v>
      </c>
      <c r="V29" s="529" t="s">
        <v>464</v>
      </c>
      <c r="W29" s="529" t="s">
        <v>466</v>
      </c>
      <c r="X29" s="532" t="s">
        <v>554</v>
      </c>
    </row>
    <row r="30" spans="1:24">
      <c r="A30" s="528">
        <v>45668</v>
      </c>
      <c r="B30" s="529" t="s">
        <v>1374</v>
      </c>
      <c r="C30" s="529" t="s">
        <v>487</v>
      </c>
      <c r="D30" s="529">
        <v>23</v>
      </c>
      <c r="E30" s="529" t="s">
        <v>462</v>
      </c>
      <c r="F30" s="529" t="s">
        <v>468</v>
      </c>
      <c r="G30" s="529" t="s">
        <v>648</v>
      </c>
      <c r="H30" s="529" t="s">
        <v>463</v>
      </c>
      <c r="I30" s="529" t="s">
        <v>464</v>
      </c>
      <c r="J30" s="529" t="s">
        <v>464</v>
      </c>
      <c r="K30" s="529" t="s">
        <v>463</v>
      </c>
      <c r="L30" s="531" t="s">
        <v>463</v>
      </c>
      <c r="M30" s="529" t="s">
        <v>647</v>
      </c>
      <c r="N30" s="529" t="s">
        <v>647</v>
      </c>
      <c r="O30" s="529" t="s">
        <v>464</v>
      </c>
      <c r="P30" s="529" t="s">
        <v>464</v>
      </c>
      <c r="Q30" s="529" t="s">
        <v>586</v>
      </c>
      <c r="R30" s="529" t="s">
        <v>463</v>
      </c>
      <c r="S30" s="529" t="s">
        <v>464</v>
      </c>
      <c r="T30" s="529" t="s">
        <v>465</v>
      </c>
      <c r="U30" s="529" t="s">
        <v>465</v>
      </c>
      <c r="V30" s="529" t="s">
        <v>464</v>
      </c>
      <c r="W30" s="529" t="s">
        <v>466</v>
      </c>
      <c r="X30" s="532" t="s">
        <v>554</v>
      </c>
    </row>
    <row r="31" spans="1:24">
      <c r="A31" s="528">
        <v>45668</v>
      </c>
      <c r="B31" s="529" t="s">
        <v>1374</v>
      </c>
      <c r="C31" s="529" t="s">
        <v>998</v>
      </c>
      <c r="D31" s="529"/>
      <c r="E31" s="529" t="s">
        <v>462</v>
      </c>
      <c r="F31" s="529" t="s">
        <v>463</v>
      </c>
      <c r="G31" s="529" t="s">
        <v>463</v>
      </c>
      <c r="H31" s="529" t="s">
        <v>463</v>
      </c>
      <c r="I31" s="529" t="s">
        <v>464</v>
      </c>
      <c r="J31" s="529" t="s">
        <v>464</v>
      </c>
      <c r="K31" s="529" t="s">
        <v>463</v>
      </c>
      <c r="L31" s="531" t="s">
        <v>463</v>
      </c>
      <c r="M31" s="529" t="s">
        <v>463</v>
      </c>
      <c r="N31" s="529" t="s">
        <v>463</v>
      </c>
      <c r="O31" s="529" t="s">
        <v>464</v>
      </c>
      <c r="P31" s="529" t="s">
        <v>464</v>
      </c>
      <c r="Q31" s="529" t="s">
        <v>463</v>
      </c>
      <c r="R31" s="529" t="s">
        <v>463</v>
      </c>
      <c r="S31" s="529" t="s">
        <v>464</v>
      </c>
      <c r="T31" s="529" t="s">
        <v>465</v>
      </c>
      <c r="U31" s="529" t="s">
        <v>465</v>
      </c>
      <c r="V31" s="529" t="s">
        <v>464</v>
      </c>
      <c r="W31" s="529" t="s">
        <v>466</v>
      </c>
      <c r="X31" s="532" t="s">
        <v>554</v>
      </c>
    </row>
    <row r="32" spans="1:24" s="233" customFormat="1">
      <c r="A32" s="238"/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</row>
    <row r="33" spans="1:24">
      <c r="A33" s="528">
        <v>45694</v>
      </c>
      <c r="B33" s="529" t="s">
        <v>651</v>
      </c>
      <c r="C33" s="529" t="s">
        <v>461</v>
      </c>
      <c r="D33" s="529">
        <v>1</v>
      </c>
      <c r="E33" s="529" t="s">
        <v>462</v>
      </c>
      <c r="F33" s="529" t="s">
        <v>463</v>
      </c>
      <c r="G33" s="529" t="s">
        <v>463</v>
      </c>
      <c r="H33" s="529" t="s">
        <v>463</v>
      </c>
      <c r="I33" s="529" t="s">
        <v>464</v>
      </c>
      <c r="J33" s="529" t="s">
        <v>464</v>
      </c>
      <c r="K33" s="529" t="s">
        <v>463</v>
      </c>
      <c r="L33" s="529" t="s">
        <v>586</v>
      </c>
      <c r="M33" s="529" t="s">
        <v>463</v>
      </c>
      <c r="N33" s="529" t="s">
        <v>463</v>
      </c>
      <c r="O33" s="529" t="s">
        <v>464</v>
      </c>
      <c r="P33" s="529" t="s">
        <v>464</v>
      </c>
      <c r="Q33" s="529" t="s">
        <v>463</v>
      </c>
      <c r="R33" s="529" t="s">
        <v>463</v>
      </c>
      <c r="S33" s="529" t="s">
        <v>464</v>
      </c>
      <c r="T33" s="529" t="s">
        <v>465</v>
      </c>
      <c r="U33" s="529" t="s">
        <v>465</v>
      </c>
      <c r="V33" s="529" t="s">
        <v>464</v>
      </c>
      <c r="W33" s="529" t="s">
        <v>466</v>
      </c>
      <c r="X33" s="532" t="s">
        <v>553</v>
      </c>
    </row>
    <row r="34" spans="1:24">
      <c r="A34" s="528">
        <v>45694</v>
      </c>
      <c r="B34" s="529" t="s">
        <v>651</v>
      </c>
      <c r="C34" s="529" t="s">
        <v>994</v>
      </c>
      <c r="D34" s="529">
        <v>2</v>
      </c>
      <c r="E34" s="529" t="s">
        <v>462</v>
      </c>
      <c r="F34" s="529" t="s">
        <v>463</v>
      </c>
      <c r="G34" s="529" t="s">
        <v>463</v>
      </c>
      <c r="H34" s="529" t="s">
        <v>463</v>
      </c>
      <c r="I34" s="529" t="s">
        <v>464</v>
      </c>
      <c r="J34" s="529" t="s">
        <v>464</v>
      </c>
      <c r="K34" s="529" t="s">
        <v>463</v>
      </c>
      <c r="L34" s="529" t="s">
        <v>587</v>
      </c>
      <c r="M34" s="529" t="s">
        <v>463</v>
      </c>
      <c r="N34" s="529" t="s">
        <v>463</v>
      </c>
      <c r="O34" s="529" t="s">
        <v>464</v>
      </c>
      <c r="P34" s="529" t="s">
        <v>464</v>
      </c>
      <c r="Q34" s="529" t="s">
        <v>463</v>
      </c>
      <c r="R34" s="529" t="s">
        <v>463</v>
      </c>
      <c r="S34" s="529" t="s">
        <v>464</v>
      </c>
      <c r="T34" s="529" t="s">
        <v>465</v>
      </c>
      <c r="U34" s="529" t="s">
        <v>465</v>
      </c>
      <c r="V34" s="529" t="s">
        <v>464</v>
      </c>
      <c r="W34" s="529" t="s">
        <v>466</v>
      </c>
      <c r="X34" s="532" t="s">
        <v>553</v>
      </c>
    </row>
    <row r="35" spans="1:24">
      <c r="A35" s="528">
        <v>45694</v>
      </c>
      <c r="B35" s="529" t="s">
        <v>651</v>
      </c>
      <c r="C35" s="529" t="s">
        <v>488</v>
      </c>
      <c r="D35" s="529">
        <v>3</v>
      </c>
      <c r="E35" s="529" t="s">
        <v>462</v>
      </c>
      <c r="F35" s="529" t="s">
        <v>463</v>
      </c>
      <c r="G35" s="529" t="s">
        <v>463</v>
      </c>
      <c r="H35" s="529" t="s">
        <v>463</v>
      </c>
      <c r="I35" s="529" t="s">
        <v>464</v>
      </c>
      <c r="J35" s="529" t="s">
        <v>464</v>
      </c>
      <c r="K35" s="529" t="s">
        <v>463</v>
      </c>
      <c r="L35" s="529" t="s">
        <v>463</v>
      </c>
      <c r="M35" s="529" t="s">
        <v>463</v>
      </c>
      <c r="N35" s="529" t="s">
        <v>463</v>
      </c>
      <c r="O35" s="529" t="s">
        <v>464</v>
      </c>
      <c r="P35" s="529" t="s">
        <v>464</v>
      </c>
      <c r="Q35" s="529" t="s">
        <v>463</v>
      </c>
      <c r="R35" s="529" t="s">
        <v>463</v>
      </c>
      <c r="S35" s="529" t="s">
        <v>464</v>
      </c>
      <c r="T35" s="529" t="s">
        <v>465</v>
      </c>
      <c r="U35" s="529" t="s">
        <v>465</v>
      </c>
      <c r="V35" s="529" t="s">
        <v>464</v>
      </c>
      <c r="W35" s="529" t="s">
        <v>466</v>
      </c>
      <c r="X35" s="532" t="s">
        <v>553</v>
      </c>
    </row>
    <row r="36" spans="1:24">
      <c r="A36" s="528">
        <v>45694</v>
      </c>
      <c r="B36" s="529" t="s">
        <v>651</v>
      </c>
      <c r="C36" s="529" t="s">
        <v>489</v>
      </c>
      <c r="D36" s="529">
        <v>4</v>
      </c>
      <c r="E36" s="529" t="s">
        <v>462</v>
      </c>
      <c r="F36" s="529" t="s">
        <v>463</v>
      </c>
      <c r="G36" s="529" t="s">
        <v>463</v>
      </c>
      <c r="H36" s="529" t="s">
        <v>463</v>
      </c>
      <c r="I36" s="529" t="s">
        <v>464</v>
      </c>
      <c r="J36" s="529" t="s">
        <v>464</v>
      </c>
      <c r="K36" s="529" t="s">
        <v>463</v>
      </c>
      <c r="L36" s="529" t="s">
        <v>587</v>
      </c>
      <c r="M36" s="529" t="s">
        <v>463</v>
      </c>
      <c r="N36" s="529" t="s">
        <v>463</v>
      </c>
      <c r="O36" s="529" t="s">
        <v>464</v>
      </c>
      <c r="P36" s="529" t="s">
        <v>464</v>
      </c>
      <c r="Q36" s="529" t="s">
        <v>463</v>
      </c>
      <c r="R36" s="529" t="s">
        <v>463</v>
      </c>
      <c r="S36" s="529" t="s">
        <v>464</v>
      </c>
      <c r="T36" s="529" t="s">
        <v>465</v>
      </c>
      <c r="U36" s="529" t="s">
        <v>465</v>
      </c>
      <c r="V36" s="529" t="s">
        <v>464</v>
      </c>
      <c r="W36" s="529" t="s">
        <v>466</v>
      </c>
      <c r="X36" s="532" t="s">
        <v>553</v>
      </c>
    </row>
    <row r="37" spans="1:24">
      <c r="A37" s="528">
        <v>45699</v>
      </c>
      <c r="B37" s="529" t="s">
        <v>1374</v>
      </c>
      <c r="C37" s="529" t="s">
        <v>461</v>
      </c>
      <c r="D37" s="529">
        <v>1</v>
      </c>
      <c r="E37" s="529" t="s">
        <v>462</v>
      </c>
      <c r="F37" s="529" t="s">
        <v>463</v>
      </c>
      <c r="G37" s="529" t="s">
        <v>463</v>
      </c>
      <c r="H37" s="529" t="s">
        <v>463</v>
      </c>
      <c r="I37" s="529" t="s">
        <v>464</v>
      </c>
      <c r="J37" s="529" t="s">
        <v>464</v>
      </c>
      <c r="K37" s="529" t="s">
        <v>463</v>
      </c>
      <c r="L37" s="531" t="s">
        <v>463</v>
      </c>
      <c r="M37" s="529" t="s">
        <v>463</v>
      </c>
      <c r="N37" s="529" t="s">
        <v>463</v>
      </c>
      <c r="O37" s="529" t="s">
        <v>464</v>
      </c>
      <c r="P37" s="529" t="s">
        <v>464</v>
      </c>
      <c r="Q37" s="529" t="s">
        <v>463</v>
      </c>
      <c r="R37" s="529" t="s">
        <v>463</v>
      </c>
      <c r="S37" s="529" t="s">
        <v>464</v>
      </c>
      <c r="T37" s="529" t="s">
        <v>465</v>
      </c>
      <c r="U37" s="529" t="s">
        <v>465</v>
      </c>
      <c r="V37" s="529" t="s">
        <v>464</v>
      </c>
      <c r="W37" s="529" t="s">
        <v>466</v>
      </c>
      <c r="X37" s="532" t="s">
        <v>554</v>
      </c>
    </row>
    <row r="38" spans="1:24">
      <c r="A38" s="528">
        <v>45699</v>
      </c>
      <c r="B38" s="529" t="s">
        <v>1374</v>
      </c>
      <c r="C38" s="529" t="s">
        <v>467</v>
      </c>
      <c r="D38" s="529">
        <v>2</v>
      </c>
      <c r="E38" s="529" t="s">
        <v>462</v>
      </c>
      <c r="F38" s="529" t="s">
        <v>463</v>
      </c>
      <c r="G38" s="529" t="s">
        <v>463</v>
      </c>
      <c r="H38" s="529" t="s">
        <v>463</v>
      </c>
      <c r="I38" s="529" t="s">
        <v>464</v>
      </c>
      <c r="J38" s="529" t="s">
        <v>464</v>
      </c>
      <c r="K38" s="529" t="s">
        <v>463</v>
      </c>
      <c r="L38" s="531" t="s">
        <v>463</v>
      </c>
      <c r="M38" s="529" t="s">
        <v>463</v>
      </c>
      <c r="N38" s="529" t="s">
        <v>463</v>
      </c>
      <c r="O38" s="529" t="s">
        <v>464</v>
      </c>
      <c r="P38" s="529" t="s">
        <v>464</v>
      </c>
      <c r="Q38" s="529" t="s">
        <v>463</v>
      </c>
      <c r="R38" s="529" t="s">
        <v>463</v>
      </c>
      <c r="S38" s="529" t="s">
        <v>464</v>
      </c>
      <c r="T38" s="529" t="s">
        <v>465</v>
      </c>
      <c r="U38" s="529" t="s">
        <v>465</v>
      </c>
      <c r="V38" s="529" t="s">
        <v>464</v>
      </c>
      <c r="W38" s="529" t="s">
        <v>466</v>
      </c>
      <c r="X38" s="532" t="s">
        <v>554</v>
      </c>
    </row>
    <row r="39" spans="1:24">
      <c r="A39" s="528">
        <v>45699</v>
      </c>
      <c r="B39" s="529" t="s">
        <v>1374</v>
      </c>
      <c r="C39" s="529" t="s">
        <v>376</v>
      </c>
      <c r="D39" s="529">
        <v>3</v>
      </c>
      <c r="E39" s="529" t="s">
        <v>462</v>
      </c>
      <c r="F39" s="529" t="s">
        <v>463</v>
      </c>
      <c r="G39" s="529" t="s">
        <v>463</v>
      </c>
      <c r="H39" s="529" t="s">
        <v>463</v>
      </c>
      <c r="I39" s="529" t="s">
        <v>464</v>
      </c>
      <c r="J39" s="529" t="s">
        <v>464</v>
      </c>
      <c r="K39" s="529" t="s">
        <v>463</v>
      </c>
      <c r="L39" s="531" t="s">
        <v>647</v>
      </c>
      <c r="M39" s="529" t="s">
        <v>463</v>
      </c>
      <c r="N39" s="529" t="s">
        <v>463</v>
      </c>
      <c r="O39" s="529" t="s">
        <v>464</v>
      </c>
      <c r="P39" s="529" t="s">
        <v>464</v>
      </c>
      <c r="Q39" s="529" t="s">
        <v>463</v>
      </c>
      <c r="R39" s="529" t="s">
        <v>463</v>
      </c>
      <c r="S39" s="529" t="s">
        <v>464</v>
      </c>
      <c r="T39" s="529" t="s">
        <v>465</v>
      </c>
      <c r="U39" s="529" t="s">
        <v>465</v>
      </c>
      <c r="V39" s="529" t="s">
        <v>464</v>
      </c>
      <c r="W39" s="529" t="s">
        <v>466</v>
      </c>
      <c r="X39" s="532" t="s">
        <v>554</v>
      </c>
    </row>
    <row r="40" spans="1:24">
      <c r="A40" s="528">
        <v>45699</v>
      </c>
      <c r="B40" s="529" t="s">
        <v>1374</v>
      </c>
      <c r="C40" s="529" t="s">
        <v>469</v>
      </c>
      <c r="D40" s="529">
        <v>4</v>
      </c>
      <c r="E40" s="529" t="s">
        <v>462</v>
      </c>
      <c r="F40" s="529" t="s">
        <v>463</v>
      </c>
      <c r="G40" s="529" t="s">
        <v>463</v>
      </c>
      <c r="H40" s="529" t="s">
        <v>463</v>
      </c>
      <c r="I40" s="529" t="s">
        <v>464</v>
      </c>
      <c r="J40" s="529" t="s">
        <v>464</v>
      </c>
      <c r="K40" s="529" t="s">
        <v>463</v>
      </c>
      <c r="L40" s="531" t="s">
        <v>463</v>
      </c>
      <c r="M40" s="529" t="s">
        <v>463</v>
      </c>
      <c r="N40" s="529" t="s">
        <v>463</v>
      </c>
      <c r="O40" s="529" t="s">
        <v>464</v>
      </c>
      <c r="P40" s="529" t="s">
        <v>464</v>
      </c>
      <c r="Q40" s="529" t="s">
        <v>463</v>
      </c>
      <c r="R40" s="529" t="s">
        <v>463</v>
      </c>
      <c r="S40" s="529" t="s">
        <v>464</v>
      </c>
      <c r="T40" s="529" t="s">
        <v>465</v>
      </c>
      <c r="U40" s="529" t="s">
        <v>465</v>
      </c>
      <c r="V40" s="529" t="s">
        <v>464</v>
      </c>
      <c r="W40" s="529" t="s">
        <v>466</v>
      </c>
      <c r="X40" s="532" t="s">
        <v>554</v>
      </c>
    </row>
    <row r="41" spans="1:24" ht="15">
      <c r="A41" s="528">
        <v>45699</v>
      </c>
      <c r="B41" s="529" t="s">
        <v>1374</v>
      </c>
      <c r="C41" s="529" t="s">
        <v>470</v>
      </c>
      <c r="D41" s="529">
        <v>5</v>
      </c>
      <c r="E41" s="529" t="s">
        <v>462</v>
      </c>
      <c r="F41" s="529" t="s">
        <v>463</v>
      </c>
      <c r="G41" s="529" t="s">
        <v>586</v>
      </c>
      <c r="H41" s="529" t="s">
        <v>463</v>
      </c>
      <c r="I41" s="529" t="s">
        <v>464</v>
      </c>
      <c r="J41" s="529" t="s">
        <v>464</v>
      </c>
      <c r="K41" s="529" t="s">
        <v>463</v>
      </c>
      <c r="L41" s="531" t="s">
        <v>463</v>
      </c>
      <c r="M41" s="529" t="s">
        <v>586</v>
      </c>
      <c r="N41" s="529" t="s">
        <v>586</v>
      </c>
      <c r="O41" s="529" t="s">
        <v>464</v>
      </c>
      <c r="P41" s="529" t="s">
        <v>464</v>
      </c>
      <c r="Q41" s="522" t="s">
        <v>586</v>
      </c>
      <c r="R41" s="529" t="s">
        <v>463</v>
      </c>
      <c r="S41" s="529" t="s">
        <v>464</v>
      </c>
      <c r="T41" s="529" t="s">
        <v>465</v>
      </c>
      <c r="U41" s="529" t="s">
        <v>465</v>
      </c>
      <c r="V41" s="529" t="s">
        <v>464</v>
      </c>
      <c r="W41" s="529" t="s">
        <v>466</v>
      </c>
      <c r="X41" s="532" t="s">
        <v>554</v>
      </c>
    </row>
    <row r="42" spans="1:24">
      <c r="A42" s="528">
        <v>45699</v>
      </c>
      <c r="B42" s="529" t="s">
        <v>1374</v>
      </c>
      <c r="C42" s="529" t="s">
        <v>471</v>
      </c>
      <c r="D42" s="529">
        <v>6</v>
      </c>
      <c r="E42" s="529" t="s">
        <v>462</v>
      </c>
      <c r="F42" s="529" t="s">
        <v>463</v>
      </c>
      <c r="G42" s="529" t="s">
        <v>463</v>
      </c>
      <c r="H42" s="529" t="s">
        <v>463</v>
      </c>
      <c r="I42" s="529" t="s">
        <v>464</v>
      </c>
      <c r="J42" s="529" t="s">
        <v>464</v>
      </c>
      <c r="K42" s="529" t="s">
        <v>463</v>
      </c>
      <c r="L42" s="531" t="s">
        <v>586</v>
      </c>
      <c r="M42" s="529" t="s">
        <v>586</v>
      </c>
      <c r="N42" s="529" t="s">
        <v>463</v>
      </c>
      <c r="O42" s="529" t="s">
        <v>464</v>
      </c>
      <c r="P42" s="529" t="s">
        <v>464</v>
      </c>
      <c r="Q42" s="529" t="s">
        <v>586</v>
      </c>
      <c r="R42" s="529" t="s">
        <v>463</v>
      </c>
      <c r="S42" s="529" t="s">
        <v>464</v>
      </c>
      <c r="T42" s="529" t="s">
        <v>465</v>
      </c>
      <c r="U42" s="529" t="s">
        <v>465</v>
      </c>
      <c r="V42" s="529" t="s">
        <v>464</v>
      </c>
      <c r="W42" s="529" t="s">
        <v>466</v>
      </c>
      <c r="X42" s="532" t="s">
        <v>554</v>
      </c>
    </row>
    <row r="43" spans="1:24" ht="15">
      <c r="A43" s="528">
        <v>45699</v>
      </c>
      <c r="B43" s="529" t="s">
        <v>1374</v>
      </c>
      <c r="C43" s="529" t="s">
        <v>472</v>
      </c>
      <c r="D43" s="529">
        <v>7</v>
      </c>
      <c r="E43" s="529" t="s">
        <v>462</v>
      </c>
      <c r="F43" s="529" t="s">
        <v>463</v>
      </c>
      <c r="G43" s="529" t="s">
        <v>463</v>
      </c>
      <c r="H43" s="529" t="s">
        <v>463</v>
      </c>
      <c r="I43" s="529" t="s">
        <v>464</v>
      </c>
      <c r="J43" s="529" t="s">
        <v>464</v>
      </c>
      <c r="K43" s="529" t="s">
        <v>463</v>
      </c>
      <c r="L43" s="531" t="s">
        <v>463</v>
      </c>
      <c r="M43" s="529" t="s">
        <v>463</v>
      </c>
      <c r="N43" s="529" t="s">
        <v>463</v>
      </c>
      <c r="O43" s="529" t="s">
        <v>464</v>
      </c>
      <c r="P43" s="529" t="s">
        <v>464</v>
      </c>
      <c r="Q43" s="522" t="s">
        <v>586</v>
      </c>
      <c r="R43" s="529" t="s">
        <v>463</v>
      </c>
      <c r="S43" s="529" t="s">
        <v>464</v>
      </c>
      <c r="T43" s="529" t="s">
        <v>465</v>
      </c>
      <c r="U43" s="529" t="s">
        <v>465</v>
      </c>
      <c r="V43" s="529" t="s">
        <v>464</v>
      </c>
      <c r="W43" s="529" t="s">
        <v>466</v>
      </c>
      <c r="X43" s="532" t="s">
        <v>554</v>
      </c>
    </row>
    <row r="44" spans="1:24">
      <c r="A44" s="528">
        <v>45699</v>
      </c>
      <c r="B44" s="529" t="s">
        <v>1374</v>
      </c>
      <c r="C44" s="529" t="s">
        <v>473</v>
      </c>
      <c r="D44" s="529">
        <v>8</v>
      </c>
      <c r="E44" s="529" t="s">
        <v>462</v>
      </c>
      <c r="F44" s="529" t="s">
        <v>463</v>
      </c>
      <c r="G44" s="529" t="s">
        <v>463</v>
      </c>
      <c r="H44" s="529" t="s">
        <v>463</v>
      </c>
      <c r="I44" s="529" t="s">
        <v>464</v>
      </c>
      <c r="J44" s="529" t="s">
        <v>464</v>
      </c>
      <c r="K44" s="529" t="s">
        <v>586</v>
      </c>
      <c r="L44" s="531" t="s">
        <v>463</v>
      </c>
      <c r="M44" s="529" t="s">
        <v>463</v>
      </c>
      <c r="N44" s="529" t="s">
        <v>463</v>
      </c>
      <c r="O44" s="529" t="s">
        <v>464</v>
      </c>
      <c r="P44" s="529" t="s">
        <v>464</v>
      </c>
      <c r="Q44" s="529" t="s">
        <v>586</v>
      </c>
      <c r="R44" s="529" t="s">
        <v>474</v>
      </c>
      <c r="S44" s="529" t="s">
        <v>464</v>
      </c>
      <c r="T44" s="529" t="s">
        <v>465</v>
      </c>
      <c r="U44" s="529" t="s">
        <v>465</v>
      </c>
      <c r="V44" s="529" t="s">
        <v>464</v>
      </c>
      <c r="W44" s="529" t="s">
        <v>466</v>
      </c>
      <c r="X44" s="532" t="s">
        <v>554</v>
      </c>
    </row>
    <row r="45" spans="1:24">
      <c r="A45" s="528">
        <v>45699</v>
      </c>
      <c r="B45" s="529" t="s">
        <v>1374</v>
      </c>
      <c r="C45" s="529" t="s">
        <v>475</v>
      </c>
      <c r="D45" s="529">
        <v>9</v>
      </c>
      <c r="E45" s="529" t="s">
        <v>462</v>
      </c>
      <c r="F45" s="529" t="s">
        <v>463</v>
      </c>
      <c r="G45" s="529" t="s">
        <v>463</v>
      </c>
      <c r="H45" s="529" t="s">
        <v>463</v>
      </c>
      <c r="I45" s="529" t="s">
        <v>464</v>
      </c>
      <c r="J45" s="529" t="s">
        <v>464</v>
      </c>
      <c r="K45" s="529" t="s">
        <v>463</v>
      </c>
      <c r="L45" s="531" t="s">
        <v>463</v>
      </c>
      <c r="M45" s="529" t="s">
        <v>463</v>
      </c>
      <c r="N45" s="529" t="s">
        <v>463</v>
      </c>
      <c r="O45" s="529" t="s">
        <v>464</v>
      </c>
      <c r="P45" s="529" t="s">
        <v>464</v>
      </c>
      <c r="Q45" s="529" t="s">
        <v>463</v>
      </c>
      <c r="R45" s="529" t="s">
        <v>463</v>
      </c>
      <c r="S45" s="529" t="s">
        <v>464</v>
      </c>
      <c r="T45" s="529" t="s">
        <v>465</v>
      </c>
      <c r="U45" s="529" t="s">
        <v>465</v>
      </c>
      <c r="V45" s="529" t="s">
        <v>464</v>
      </c>
      <c r="W45" s="529" t="s">
        <v>466</v>
      </c>
      <c r="X45" s="532" t="s">
        <v>554</v>
      </c>
    </row>
    <row r="46" spans="1:24">
      <c r="A46" s="528">
        <v>45699</v>
      </c>
      <c r="B46" s="529" t="s">
        <v>1374</v>
      </c>
      <c r="C46" s="529" t="s">
        <v>476</v>
      </c>
      <c r="D46" s="529">
        <v>10</v>
      </c>
      <c r="E46" s="529" t="s">
        <v>462</v>
      </c>
      <c r="F46" s="529" t="s">
        <v>463</v>
      </c>
      <c r="G46" s="529" t="s">
        <v>463</v>
      </c>
      <c r="H46" s="529" t="s">
        <v>463</v>
      </c>
      <c r="I46" s="529" t="s">
        <v>464</v>
      </c>
      <c r="J46" s="529" t="s">
        <v>464</v>
      </c>
      <c r="K46" s="529" t="s">
        <v>463</v>
      </c>
      <c r="L46" s="531" t="s">
        <v>463</v>
      </c>
      <c r="M46" s="529" t="s">
        <v>463</v>
      </c>
      <c r="N46" s="529" t="s">
        <v>463</v>
      </c>
      <c r="O46" s="529" t="s">
        <v>464</v>
      </c>
      <c r="P46" s="529" t="s">
        <v>464</v>
      </c>
      <c r="Q46" s="529" t="s">
        <v>463</v>
      </c>
      <c r="R46" s="529" t="s">
        <v>463</v>
      </c>
      <c r="S46" s="529" t="s">
        <v>464</v>
      </c>
      <c r="T46" s="529" t="s">
        <v>465</v>
      </c>
      <c r="U46" s="529" t="s">
        <v>465</v>
      </c>
      <c r="V46" s="529" t="s">
        <v>464</v>
      </c>
      <c r="W46" s="529" t="s">
        <v>466</v>
      </c>
      <c r="X46" s="532" t="s">
        <v>554</v>
      </c>
    </row>
    <row r="47" spans="1:24">
      <c r="A47" s="528">
        <v>45699</v>
      </c>
      <c r="B47" s="529" t="s">
        <v>1374</v>
      </c>
      <c r="C47" s="529" t="s">
        <v>477</v>
      </c>
      <c r="D47" s="529">
        <v>11</v>
      </c>
      <c r="E47" s="529" t="s">
        <v>462</v>
      </c>
      <c r="F47" s="529" t="s">
        <v>463</v>
      </c>
      <c r="G47" s="529" t="s">
        <v>463</v>
      </c>
      <c r="H47" s="529" t="s">
        <v>463</v>
      </c>
      <c r="I47" s="529" t="s">
        <v>464</v>
      </c>
      <c r="J47" s="529" t="s">
        <v>464</v>
      </c>
      <c r="K47" s="529" t="s">
        <v>463</v>
      </c>
      <c r="L47" s="531" t="s">
        <v>463</v>
      </c>
      <c r="M47" s="529" t="s">
        <v>463</v>
      </c>
      <c r="N47" s="529" t="s">
        <v>463</v>
      </c>
      <c r="O47" s="529" t="s">
        <v>464</v>
      </c>
      <c r="P47" s="529" t="s">
        <v>464</v>
      </c>
      <c r="Q47" s="529" t="s">
        <v>463</v>
      </c>
      <c r="R47" s="529" t="s">
        <v>463</v>
      </c>
      <c r="S47" s="529" t="s">
        <v>464</v>
      </c>
      <c r="T47" s="529" t="s">
        <v>465</v>
      </c>
      <c r="U47" s="529" t="s">
        <v>465</v>
      </c>
      <c r="V47" s="529" t="s">
        <v>464</v>
      </c>
      <c r="W47" s="529" t="s">
        <v>466</v>
      </c>
      <c r="X47" s="532" t="s">
        <v>554</v>
      </c>
    </row>
    <row r="48" spans="1:24">
      <c r="A48" s="528">
        <v>45699</v>
      </c>
      <c r="B48" s="529" t="s">
        <v>1374</v>
      </c>
      <c r="C48" s="529" t="s">
        <v>478</v>
      </c>
      <c r="D48" s="529">
        <v>12</v>
      </c>
      <c r="E48" s="529" t="s">
        <v>462</v>
      </c>
      <c r="F48" s="529" t="s">
        <v>463</v>
      </c>
      <c r="G48" s="529" t="s">
        <v>463</v>
      </c>
      <c r="H48" s="529" t="s">
        <v>463</v>
      </c>
      <c r="I48" s="529" t="s">
        <v>464</v>
      </c>
      <c r="J48" s="529" t="s">
        <v>464</v>
      </c>
      <c r="K48" s="529" t="s">
        <v>586</v>
      </c>
      <c r="L48" s="531" t="s">
        <v>463</v>
      </c>
      <c r="M48" s="529" t="s">
        <v>463</v>
      </c>
      <c r="N48" s="529" t="s">
        <v>463</v>
      </c>
      <c r="O48" s="529" t="s">
        <v>464</v>
      </c>
      <c r="P48" s="529" t="s">
        <v>464</v>
      </c>
      <c r="Q48" s="529" t="s">
        <v>463</v>
      </c>
      <c r="R48" s="529" t="s">
        <v>463</v>
      </c>
      <c r="S48" s="529" t="s">
        <v>464</v>
      </c>
      <c r="T48" s="529" t="s">
        <v>465</v>
      </c>
      <c r="U48" s="529" t="s">
        <v>465</v>
      </c>
      <c r="V48" s="529" t="s">
        <v>464</v>
      </c>
      <c r="W48" s="529" t="s">
        <v>466</v>
      </c>
      <c r="X48" s="532" t="s">
        <v>554</v>
      </c>
    </row>
    <row r="49" spans="1:24">
      <c r="A49" s="528">
        <v>45699</v>
      </c>
      <c r="B49" s="529" t="s">
        <v>1374</v>
      </c>
      <c r="C49" s="529" t="s">
        <v>479</v>
      </c>
      <c r="D49" s="529">
        <v>13</v>
      </c>
      <c r="E49" s="529" t="s">
        <v>462</v>
      </c>
      <c r="F49" s="529" t="s">
        <v>463</v>
      </c>
      <c r="G49" s="529" t="s">
        <v>463</v>
      </c>
      <c r="H49" s="529" t="s">
        <v>463</v>
      </c>
      <c r="I49" s="529" t="s">
        <v>464</v>
      </c>
      <c r="J49" s="529" t="s">
        <v>464</v>
      </c>
      <c r="K49" s="529" t="s">
        <v>463</v>
      </c>
      <c r="L49" s="531" t="s">
        <v>463</v>
      </c>
      <c r="M49" s="529" t="s">
        <v>463</v>
      </c>
      <c r="N49" s="529" t="s">
        <v>463</v>
      </c>
      <c r="O49" s="529" t="s">
        <v>464</v>
      </c>
      <c r="P49" s="529" t="s">
        <v>464</v>
      </c>
      <c r="Q49" s="529" t="s">
        <v>463</v>
      </c>
      <c r="R49" s="529" t="s">
        <v>463</v>
      </c>
      <c r="S49" s="529" t="s">
        <v>464</v>
      </c>
      <c r="T49" s="529" t="s">
        <v>465</v>
      </c>
      <c r="U49" s="529" t="s">
        <v>465</v>
      </c>
      <c r="V49" s="529" t="s">
        <v>464</v>
      </c>
      <c r="W49" s="529" t="s">
        <v>466</v>
      </c>
      <c r="X49" s="532" t="s">
        <v>554</v>
      </c>
    </row>
    <row r="50" spans="1:24">
      <c r="A50" s="528">
        <v>45699</v>
      </c>
      <c r="B50" s="529" t="s">
        <v>1374</v>
      </c>
      <c r="C50" s="529" t="s">
        <v>480</v>
      </c>
      <c r="D50" s="529">
        <v>14</v>
      </c>
      <c r="E50" s="529" t="s">
        <v>462</v>
      </c>
      <c r="F50" s="529" t="s">
        <v>463</v>
      </c>
      <c r="G50" s="529" t="s">
        <v>463</v>
      </c>
      <c r="H50" s="529" t="s">
        <v>463</v>
      </c>
      <c r="I50" s="529" t="s">
        <v>464</v>
      </c>
      <c r="J50" s="529" t="s">
        <v>464</v>
      </c>
      <c r="K50" s="529" t="s">
        <v>463</v>
      </c>
      <c r="L50" s="531" t="s">
        <v>463</v>
      </c>
      <c r="M50" s="529" t="s">
        <v>463</v>
      </c>
      <c r="N50" s="529" t="s">
        <v>463</v>
      </c>
      <c r="O50" s="529" t="s">
        <v>464</v>
      </c>
      <c r="P50" s="529" t="s">
        <v>464</v>
      </c>
      <c r="Q50" s="529" t="s">
        <v>463</v>
      </c>
      <c r="R50" s="529" t="s">
        <v>463</v>
      </c>
      <c r="S50" s="529" t="s">
        <v>464</v>
      </c>
      <c r="T50" s="529" t="s">
        <v>465</v>
      </c>
      <c r="U50" s="529" t="s">
        <v>465</v>
      </c>
      <c r="V50" s="529" t="s">
        <v>464</v>
      </c>
      <c r="W50" s="529" t="s">
        <v>466</v>
      </c>
      <c r="X50" s="532" t="s">
        <v>554</v>
      </c>
    </row>
    <row r="51" spans="1:24">
      <c r="A51" s="528">
        <v>45699</v>
      </c>
      <c r="B51" s="529" t="s">
        <v>1374</v>
      </c>
      <c r="C51" s="529" t="s">
        <v>481</v>
      </c>
      <c r="D51" s="529">
        <v>15</v>
      </c>
      <c r="E51" s="529" t="s">
        <v>462</v>
      </c>
      <c r="F51" s="529" t="s">
        <v>468</v>
      </c>
      <c r="G51" s="529" t="s">
        <v>586</v>
      </c>
      <c r="H51" s="529" t="s">
        <v>463</v>
      </c>
      <c r="I51" s="529" t="s">
        <v>464</v>
      </c>
      <c r="J51" s="529" t="s">
        <v>464</v>
      </c>
      <c r="K51" s="529" t="s">
        <v>463</v>
      </c>
      <c r="L51" s="531" t="s">
        <v>586</v>
      </c>
      <c r="M51" s="529" t="s">
        <v>586</v>
      </c>
      <c r="N51" s="529" t="s">
        <v>586</v>
      </c>
      <c r="O51" s="529" t="s">
        <v>464</v>
      </c>
      <c r="P51" s="529" t="s">
        <v>464</v>
      </c>
      <c r="Q51" s="529" t="s">
        <v>586</v>
      </c>
      <c r="R51" s="529" t="s">
        <v>463</v>
      </c>
      <c r="S51" s="529" t="s">
        <v>464</v>
      </c>
      <c r="T51" s="529" t="s">
        <v>465</v>
      </c>
      <c r="U51" s="529" t="s">
        <v>465</v>
      </c>
      <c r="V51" s="529" t="s">
        <v>464</v>
      </c>
      <c r="W51" s="529" t="s">
        <v>466</v>
      </c>
      <c r="X51" s="532" t="s">
        <v>554</v>
      </c>
    </row>
    <row r="52" spans="1:24">
      <c r="A52" s="528">
        <v>45699</v>
      </c>
      <c r="B52" s="529" t="s">
        <v>1374</v>
      </c>
      <c r="C52" s="529" t="s">
        <v>482</v>
      </c>
      <c r="D52" s="529">
        <v>16</v>
      </c>
      <c r="E52" s="529" t="s">
        <v>462</v>
      </c>
      <c r="F52" s="529" t="s">
        <v>468</v>
      </c>
      <c r="G52" s="529" t="s">
        <v>586</v>
      </c>
      <c r="H52" s="529" t="s">
        <v>463</v>
      </c>
      <c r="I52" s="529" t="s">
        <v>464</v>
      </c>
      <c r="J52" s="529" t="s">
        <v>464</v>
      </c>
      <c r="K52" s="529" t="s">
        <v>586</v>
      </c>
      <c r="L52" s="531" t="s">
        <v>587</v>
      </c>
      <c r="M52" s="529" t="s">
        <v>463</v>
      </c>
      <c r="N52" s="529" t="s">
        <v>463</v>
      </c>
      <c r="O52" s="529" t="s">
        <v>464</v>
      </c>
      <c r="P52" s="529" t="s">
        <v>464</v>
      </c>
      <c r="Q52" s="529" t="s">
        <v>586</v>
      </c>
      <c r="R52" s="529" t="s">
        <v>463</v>
      </c>
      <c r="S52" s="529" t="s">
        <v>464</v>
      </c>
      <c r="T52" s="529" t="s">
        <v>465</v>
      </c>
      <c r="U52" s="529" t="s">
        <v>465</v>
      </c>
      <c r="V52" s="529" t="s">
        <v>464</v>
      </c>
      <c r="W52" s="529" t="s">
        <v>466</v>
      </c>
      <c r="X52" s="532" t="s">
        <v>554</v>
      </c>
    </row>
    <row r="53" spans="1:24">
      <c r="A53" s="528">
        <v>45699</v>
      </c>
      <c r="B53" s="529" t="s">
        <v>1374</v>
      </c>
      <c r="C53" s="529" t="s">
        <v>483</v>
      </c>
      <c r="D53" s="529">
        <v>17</v>
      </c>
      <c r="E53" s="529" t="s">
        <v>462</v>
      </c>
      <c r="F53" s="529" t="s">
        <v>463</v>
      </c>
      <c r="G53" s="529" t="s">
        <v>463</v>
      </c>
      <c r="H53" s="529" t="s">
        <v>463</v>
      </c>
      <c r="I53" s="529" t="s">
        <v>464</v>
      </c>
      <c r="J53" s="529" t="s">
        <v>464</v>
      </c>
      <c r="K53" s="529" t="s">
        <v>463</v>
      </c>
      <c r="L53" s="531" t="s">
        <v>468</v>
      </c>
      <c r="M53" s="529" t="s">
        <v>463</v>
      </c>
      <c r="N53" s="529" t="s">
        <v>463</v>
      </c>
      <c r="O53" s="529" t="s">
        <v>464</v>
      </c>
      <c r="P53" s="529" t="s">
        <v>464</v>
      </c>
      <c r="Q53" s="529" t="s">
        <v>463</v>
      </c>
      <c r="R53" s="529" t="s">
        <v>463</v>
      </c>
      <c r="S53" s="529" t="s">
        <v>464</v>
      </c>
      <c r="T53" s="529" t="s">
        <v>465</v>
      </c>
      <c r="U53" s="529" t="s">
        <v>465</v>
      </c>
      <c r="V53" s="529" t="s">
        <v>464</v>
      </c>
      <c r="W53" s="529" t="s">
        <v>466</v>
      </c>
      <c r="X53" s="532" t="s">
        <v>554</v>
      </c>
    </row>
    <row r="54" spans="1:24">
      <c r="A54" s="528">
        <v>45699</v>
      </c>
      <c r="B54" s="529" t="s">
        <v>1374</v>
      </c>
      <c r="C54" s="529" t="s">
        <v>997</v>
      </c>
      <c r="D54" s="529">
        <v>18</v>
      </c>
      <c r="E54" s="529" t="s">
        <v>462</v>
      </c>
      <c r="F54" s="529" t="s">
        <v>468</v>
      </c>
      <c r="G54" s="529" t="s">
        <v>586</v>
      </c>
      <c r="H54" s="529" t="s">
        <v>463</v>
      </c>
      <c r="I54" s="529" t="s">
        <v>464</v>
      </c>
      <c r="J54" s="529" t="s">
        <v>464</v>
      </c>
      <c r="K54" s="529" t="s">
        <v>468</v>
      </c>
      <c r="L54" s="531" t="s">
        <v>463</v>
      </c>
      <c r="M54" s="529" t="s">
        <v>586</v>
      </c>
      <c r="N54" s="529" t="s">
        <v>587</v>
      </c>
      <c r="O54" s="529" t="s">
        <v>464</v>
      </c>
      <c r="P54" s="529" t="s">
        <v>464</v>
      </c>
      <c r="Q54" s="529" t="s">
        <v>463</v>
      </c>
      <c r="R54" s="529" t="s">
        <v>463</v>
      </c>
      <c r="S54" s="529" t="s">
        <v>464</v>
      </c>
      <c r="T54" s="529" t="s">
        <v>465</v>
      </c>
      <c r="U54" s="529" t="s">
        <v>465</v>
      </c>
      <c r="V54" s="529" t="s">
        <v>464</v>
      </c>
      <c r="W54" s="529" t="s">
        <v>466</v>
      </c>
      <c r="X54" s="532" t="s">
        <v>554</v>
      </c>
    </row>
    <row r="55" spans="1:24">
      <c r="A55" s="528">
        <v>45699</v>
      </c>
      <c r="B55" s="529" t="s">
        <v>1374</v>
      </c>
      <c r="C55" s="529" t="s">
        <v>997</v>
      </c>
      <c r="D55" s="529">
        <v>19</v>
      </c>
      <c r="E55" s="529" t="s">
        <v>462</v>
      </c>
      <c r="F55" s="529" t="s">
        <v>463</v>
      </c>
      <c r="G55" s="529" t="s">
        <v>463</v>
      </c>
      <c r="H55" s="529" t="s">
        <v>463</v>
      </c>
      <c r="I55" s="529" t="s">
        <v>464</v>
      </c>
      <c r="J55" s="529" t="s">
        <v>464</v>
      </c>
      <c r="K55" s="529" t="s">
        <v>463</v>
      </c>
      <c r="L55" s="531" t="s">
        <v>463</v>
      </c>
      <c r="M55" s="529" t="s">
        <v>463</v>
      </c>
      <c r="N55" s="529" t="s">
        <v>463</v>
      </c>
      <c r="O55" s="529" t="s">
        <v>464</v>
      </c>
      <c r="P55" s="529" t="s">
        <v>464</v>
      </c>
      <c r="Q55" s="529" t="s">
        <v>463</v>
      </c>
      <c r="R55" s="529" t="s">
        <v>463</v>
      </c>
      <c r="S55" s="529" t="s">
        <v>464</v>
      </c>
      <c r="T55" s="529" t="s">
        <v>465</v>
      </c>
      <c r="U55" s="529" t="s">
        <v>465</v>
      </c>
      <c r="V55" s="529" t="s">
        <v>464</v>
      </c>
      <c r="W55" s="529" t="s">
        <v>466</v>
      </c>
      <c r="X55" s="532" t="s">
        <v>554</v>
      </c>
    </row>
    <row r="56" spans="1:24">
      <c r="A56" s="528">
        <v>45699</v>
      </c>
      <c r="B56" s="529" t="s">
        <v>1374</v>
      </c>
      <c r="C56" s="529" t="s">
        <v>484</v>
      </c>
      <c r="D56" s="529">
        <v>20</v>
      </c>
      <c r="E56" s="529" t="s">
        <v>462</v>
      </c>
      <c r="F56" s="529" t="s">
        <v>463</v>
      </c>
      <c r="G56" s="529" t="s">
        <v>463</v>
      </c>
      <c r="H56" s="529" t="s">
        <v>463</v>
      </c>
      <c r="I56" s="529" t="s">
        <v>464</v>
      </c>
      <c r="J56" s="529" t="s">
        <v>464</v>
      </c>
      <c r="K56" s="529" t="s">
        <v>463</v>
      </c>
      <c r="L56" s="531" t="s">
        <v>586</v>
      </c>
      <c r="M56" s="529" t="s">
        <v>587</v>
      </c>
      <c r="N56" s="529" t="s">
        <v>463</v>
      </c>
      <c r="O56" s="529" t="s">
        <v>464</v>
      </c>
      <c r="P56" s="529" t="s">
        <v>464</v>
      </c>
      <c r="Q56" s="529" t="s">
        <v>463</v>
      </c>
      <c r="R56" s="529" t="s">
        <v>463</v>
      </c>
      <c r="S56" s="529" t="s">
        <v>464</v>
      </c>
      <c r="T56" s="529" t="s">
        <v>465</v>
      </c>
      <c r="U56" s="529" t="s">
        <v>465</v>
      </c>
      <c r="V56" s="529" t="s">
        <v>464</v>
      </c>
      <c r="W56" s="529" t="s">
        <v>466</v>
      </c>
      <c r="X56" s="532" t="s">
        <v>554</v>
      </c>
    </row>
    <row r="57" spans="1:24">
      <c r="A57" s="528">
        <v>45699</v>
      </c>
      <c r="B57" s="529" t="s">
        <v>1374</v>
      </c>
      <c r="C57" s="529" t="s">
        <v>485</v>
      </c>
      <c r="D57" s="529">
        <v>21</v>
      </c>
      <c r="E57" s="529" t="s">
        <v>462</v>
      </c>
      <c r="F57" s="529" t="s">
        <v>468</v>
      </c>
      <c r="G57" s="529" t="s">
        <v>586</v>
      </c>
      <c r="H57" s="529" t="s">
        <v>463</v>
      </c>
      <c r="I57" s="529" t="s">
        <v>464</v>
      </c>
      <c r="J57" s="529" t="s">
        <v>464</v>
      </c>
      <c r="K57" s="529" t="s">
        <v>463</v>
      </c>
      <c r="L57" s="531" t="s">
        <v>463</v>
      </c>
      <c r="M57" s="529" t="s">
        <v>586</v>
      </c>
      <c r="N57" s="529" t="s">
        <v>586</v>
      </c>
      <c r="O57" s="529" t="s">
        <v>464</v>
      </c>
      <c r="P57" s="529" t="s">
        <v>464</v>
      </c>
      <c r="Q57" s="529" t="s">
        <v>586</v>
      </c>
      <c r="R57" s="529" t="s">
        <v>463</v>
      </c>
      <c r="S57" s="529" t="s">
        <v>464</v>
      </c>
      <c r="T57" s="529" t="s">
        <v>465</v>
      </c>
      <c r="U57" s="529" t="s">
        <v>465</v>
      </c>
      <c r="V57" s="529" t="s">
        <v>464</v>
      </c>
      <c r="W57" s="529" t="s">
        <v>466</v>
      </c>
      <c r="X57" s="532" t="s">
        <v>554</v>
      </c>
    </row>
    <row r="58" spans="1:24">
      <c r="A58" s="528">
        <v>45699</v>
      </c>
      <c r="B58" s="529" t="s">
        <v>1374</v>
      </c>
      <c r="C58" s="529" t="s">
        <v>486</v>
      </c>
      <c r="D58" s="529">
        <v>22</v>
      </c>
      <c r="E58" s="529" t="s">
        <v>462</v>
      </c>
      <c r="F58" s="529" t="s">
        <v>463</v>
      </c>
      <c r="G58" s="529" t="s">
        <v>463</v>
      </c>
      <c r="H58" s="529" t="s">
        <v>463</v>
      </c>
      <c r="I58" s="529" t="s">
        <v>464</v>
      </c>
      <c r="J58" s="529" t="s">
        <v>464</v>
      </c>
      <c r="K58" s="529" t="s">
        <v>463</v>
      </c>
      <c r="L58" s="531" t="s">
        <v>586</v>
      </c>
      <c r="M58" s="529" t="s">
        <v>463</v>
      </c>
      <c r="N58" s="529" t="s">
        <v>463</v>
      </c>
      <c r="O58" s="529" t="s">
        <v>464</v>
      </c>
      <c r="P58" s="529" t="s">
        <v>464</v>
      </c>
      <c r="Q58" s="529" t="s">
        <v>463</v>
      </c>
      <c r="R58" s="529" t="s">
        <v>463</v>
      </c>
      <c r="S58" s="529" t="s">
        <v>464</v>
      </c>
      <c r="T58" s="529" t="s">
        <v>465</v>
      </c>
      <c r="U58" s="529" t="s">
        <v>465</v>
      </c>
      <c r="V58" s="529" t="s">
        <v>464</v>
      </c>
      <c r="W58" s="529" t="s">
        <v>466</v>
      </c>
      <c r="X58" s="532" t="s">
        <v>554</v>
      </c>
    </row>
    <row r="59" spans="1:24">
      <c r="A59" s="528">
        <v>45699</v>
      </c>
      <c r="B59" s="529" t="s">
        <v>1374</v>
      </c>
      <c r="C59" s="529" t="s">
        <v>487</v>
      </c>
      <c r="D59" s="529">
        <v>23</v>
      </c>
      <c r="E59" s="529" t="s">
        <v>462</v>
      </c>
      <c r="F59" s="529" t="s">
        <v>468</v>
      </c>
      <c r="G59" s="529" t="s">
        <v>648</v>
      </c>
      <c r="H59" s="529" t="s">
        <v>463</v>
      </c>
      <c r="I59" s="529" t="s">
        <v>464</v>
      </c>
      <c r="J59" s="529" t="s">
        <v>464</v>
      </c>
      <c r="K59" s="529" t="s">
        <v>463</v>
      </c>
      <c r="L59" s="531" t="s">
        <v>463</v>
      </c>
      <c r="M59" s="529" t="s">
        <v>647</v>
      </c>
      <c r="N59" s="529" t="s">
        <v>647</v>
      </c>
      <c r="O59" s="529" t="s">
        <v>464</v>
      </c>
      <c r="P59" s="529" t="s">
        <v>464</v>
      </c>
      <c r="Q59" s="529" t="s">
        <v>586</v>
      </c>
      <c r="R59" s="529" t="s">
        <v>463</v>
      </c>
      <c r="S59" s="529" t="s">
        <v>464</v>
      </c>
      <c r="T59" s="529" t="s">
        <v>465</v>
      </c>
      <c r="U59" s="529" t="s">
        <v>465</v>
      </c>
      <c r="V59" s="529" t="s">
        <v>464</v>
      </c>
      <c r="W59" s="529" t="s">
        <v>466</v>
      </c>
      <c r="X59" s="532" t="s">
        <v>554</v>
      </c>
    </row>
    <row r="60" spans="1:24">
      <c r="A60" s="528">
        <v>45699</v>
      </c>
      <c r="B60" s="529" t="s">
        <v>1374</v>
      </c>
      <c r="C60" s="529" t="s">
        <v>998</v>
      </c>
      <c r="D60" s="529"/>
      <c r="E60" s="529" t="s">
        <v>462</v>
      </c>
      <c r="F60" s="529" t="s">
        <v>463</v>
      </c>
      <c r="G60" s="529" t="s">
        <v>463</v>
      </c>
      <c r="H60" s="529" t="s">
        <v>463</v>
      </c>
      <c r="I60" s="529" t="s">
        <v>464</v>
      </c>
      <c r="J60" s="529" t="s">
        <v>464</v>
      </c>
      <c r="K60" s="529" t="s">
        <v>463</v>
      </c>
      <c r="L60" s="531" t="s">
        <v>463</v>
      </c>
      <c r="M60" s="529" t="s">
        <v>463</v>
      </c>
      <c r="N60" s="529" t="s">
        <v>463</v>
      </c>
      <c r="O60" s="529" t="s">
        <v>464</v>
      </c>
      <c r="P60" s="529" t="s">
        <v>464</v>
      </c>
      <c r="Q60" s="529" t="s">
        <v>463</v>
      </c>
      <c r="R60" s="529" t="s">
        <v>463</v>
      </c>
      <c r="S60" s="529" t="s">
        <v>464</v>
      </c>
      <c r="T60" s="529" t="s">
        <v>465</v>
      </c>
      <c r="U60" s="529" t="s">
        <v>465</v>
      </c>
      <c r="V60" s="529" t="s">
        <v>464</v>
      </c>
      <c r="W60" s="529" t="s">
        <v>466</v>
      </c>
      <c r="X60" s="532" t="s">
        <v>554</v>
      </c>
    </row>
    <row r="61" spans="1:24" s="233" customFormat="1">
      <c r="A61" s="238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</row>
    <row r="62" spans="1:24">
      <c r="A62" s="670">
        <v>45730</v>
      </c>
      <c r="B62" s="607" t="s">
        <v>1756</v>
      </c>
      <c r="C62" s="607" t="s">
        <v>461</v>
      </c>
      <c r="D62" s="607">
        <v>1</v>
      </c>
      <c r="E62" s="607" t="s">
        <v>462</v>
      </c>
      <c r="F62" s="607" t="s">
        <v>463</v>
      </c>
      <c r="G62" s="607" t="s">
        <v>463</v>
      </c>
      <c r="H62" s="607" t="s">
        <v>463</v>
      </c>
      <c r="I62" s="607" t="s">
        <v>464</v>
      </c>
      <c r="J62" s="607" t="s">
        <v>464</v>
      </c>
      <c r="K62" s="607" t="s">
        <v>463</v>
      </c>
      <c r="L62" s="671" t="s">
        <v>463</v>
      </c>
      <c r="M62" s="607" t="s">
        <v>463</v>
      </c>
      <c r="N62" s="607" t="s">
        <v>463</v>
      </c>
      <c r="O62" s="607" t="s">
        <v>464</v>
      </c>
      <c r="P62" s="607" t="s">
        <v>464</v>
      </c>
      <c r="Q62" s="607" t="s">
        <v>463</v>
      </c>
      <c r="R62" s="607" t="s">
        <v>463</v>
      </c>
      <c r="S62" s="607" t="s">
        <v>464</v>
      </c>
      <c r="T62" s="607" t="s">
        <v>465</v>
      </c>
      <c r="U62" s="607" t="s">
        <v>465</v>
      </c>
      <c r="V62" s="607" t="s">
        <v>464</v>
      </c>
      <c r="W62" s="607" t="s">
        <v>466</v>
      </c>
      <c r="X62" s="532" t="s">
        <v>554</v>
      </c>
    </row>
    <row r="63" spans="1:24">
      <c r="A63" s="670">
        <v>45730</v>
      </c>
      <c r="B63" s="607" t="s">
        <v>1756</v>
      </c>
      <c r="C63" s="607" t="s">
        <v>467</v>
      </c>
      <c r="D63" s="607">
        <v>2</v>
      </c>
      <c r="E63" s="607" t="s">
        <v>462</v>
      </c>
      <c r="F63" s="607" t="s">
        <v>463</v>
      </c>
      <c r="G63" s="607" t="s">
        <v>463</v>
      </c>
      <c r="H63" s="607" t="s">
        <v>463</v>
      </c>
      <c r="I63" s="607" t="s">
        <v>464</v>
      </c>
      <c r="J63" s="607" t="s">
        <v>464</v>
      </c>
      <c r="K63" s="607" t="s">
        <v>463</v>
      </c>
      <c r="L63" s="671" t="s">
        <v>463</v>
      </c>
      <c r="M63" s="607" t="s">
        <v>463</v>
      </c>
      <c r="N63" s="607" t="s">
        <v>463</v>
      </c>
      <c r="O63" s="607" t="s">
        <v>464</v>
      </c>
      <c r="P63" s="607" t="s">
        <v>464</v>
      </c>
      <c r="Q63" s="607" t="s">
        <v>463</v>
      </c>
      <c r="R63" s="607" t="s">
        <v>463</v>
      </c>
      <c r="S63" s="607" t="s">
        <v>464</v>
      </c>
      <c r="T63" s="607" t="s">
        <v>465</v>
      </c>
      <c r="U63" s="607" t="s">
        <v>465</v>
      </c>
      <c r="V63" s="607" t="s">
        <v>464</v>
      </c>
      <c r="W63" s="607" t="s">
        <v>466</v>
      </c>
      <c r="X63" s="532" t="s">
        <v>554</v>
      </c>
    </row>
    <row r="64" spans="1:24">
      <c r="A64" s="670">
        <v>45730</v>
      </c>
      <c r="B64" s="607" t="s">
        <v>1756</v>
      </c>
      <c r="C64" s="607" t="s">
        <v>376</v>
      </c>
      <c r="D64" s="607">
        <v>3</v>
      </c>
      <c r="E64" s="607" t="s">
        <v>462</v>
      </c>
      <c r="F64" s="607" t="s">
        <v>463</v>
      </c>
      <c r="G64" s="607" t="s">
        <v>463</v>
      </c>
      <c r="H64" s="607" t="s">
        <v>463</v>
      </c>
      <c r="I64" s="607" t="s">
        <v>464</v>
      </c>
      <c r="J64" s="607" t="s">
        <v>464</v>
      </c>
      <c r="K64" s="607" t="s">
        <v>463</v>
      </c>
      <c r="L64" s="671" t="s">
        <v>647</v>
      </c>
      <c r="M64" s="607" t="s">
        <v>463</v>
      </c>
      <c r="N64" s="607" t="s">
        <v>463</v>
      </c>
      <c r="O64" s="607" t="s">
        <v>464</v>
      </c>
      <c r="P64" s="607" t="s">
        <v>464</v>
      </c>
      <c r="Q64" s="607" t="s">
        <v>463</v>
      </c>
      <c r="R64" s="607" t="s">
        <v>463</v>
      </c>
      <c r="S64" s="607" t="s">
        <v>464</v>
      </c>
      <c r="T64" s="607" t="s">
        <v>465</v>
      </c>
      <c r="U64" s="607" t="s">
        <v>465</v>
      </c>
      <c r="V64" s="607" t="s">
        <v>464</v>
      </c>
      <c r="W64" s="607" t="s">
        <v>466</v>
      </c>
      <c r="X64" s="532" t="s">
        <v>554</v>
      </c>
    </row>
    <row r="65" spans="1:24">
      <c r="A65" s="670">
        <v>45730</v>
      </c>
      <c r="B65" s="607" t="s">
        <v>1756</v>
      </c>
      <c r="C65" s="607" t="s">
        <v>469</v>
      </c>
      <c r="D65" s="607">
        <v>4</v>
      </c>
      <c r="E65" s="607" t="s">
        <v>462</v>
      </c>
      <c r="F65" s="607" t="s">
        <v>463</v>
      </c>
      <c r="G65" s="607" t="s">
        <v>463</v>
      </c>
      <c r="H65" s="607" t="s">
        <v>463</v>
      </c>
      <c r="I65" s="607" t="s">
        <v>464</v>
      </c>
      <c r="J65" s="607" t="s">
        <v>464</v>
      </c>
      <c r="K65" s="607" t="s">
        <v>463</v>
      </c>
      <c r="L65" s="671" t="s">
        <v>463</v>
      </c>
      <c r="M65" s="607" t="s">
        <v>463</v>
      </c>
      <c r="N65" s="607" t="s">
        <v>463</v>
      </c>
      <c r="O65" s="607" t="s">
        <v>464</v>
      </c>
      <c r="P65" s="607" t="s">
        <v>464</v>
      </c>
      <c r="Q65" s="607" t="s">
        <v>463</v>
      </c>
      <c r="R65" s="607" t="s">
        <v>463</v>
      </c>
      <c r="S65" s="607" t="s">
        <v>464</v>
      </c>
      <c r="T65" s="607" t="s">
        <v>465</v>
      </c>
      <c r="U65" s="607" t="s">
        <v>465</v>
      </c>
      <c r="V65" s="607" t="s">
        <v>464</v>
      </c>
      <c r="W65" s="607" t="s">
        <v>466</v>
      </c>
      <c r="X65" s="532" t="s">
        <v>554</v>
      </c>
    </row>
    <row r="66" spans="1:24" ht="15">
      <c r="A66" s="670">
        <v>45730</v>
      </c>
      <c r="B66" s="607" t="s">
        <v>1756</v>
      </c>
      <c r="C66" s="607" t="s">
        <v>470</v>
      </c>
      <c r="D66" s="607">
        <v>5</v>
      </c>
      <c r="E66" s="607" t="s">
        <v>462</v>
      </c>
      <c r="F66" s="607" t="s">
        <v>463</v>
      </c>
      <c r="G66" s="607" t="s">
        <v>586</v>
      </c>
      <c r="H66" s="607" t="s">
        <v>463</v>
      </c>
      <c r="I66" s="607" t="s">
        <v>464</v>
      </c>
      <c r="J66" s="607" t="s">
        <v>464</v>
      </c>
      <c r="K66" s="607" t="s">
        <v>463</v>
      </c>
      <c r="L66" s="671" t="s">
        <v>463</v>
      </c>
      <c r="M66" s="607" t="s">
        <v>586</v>
      </c>
      <c r="N66" s="607" t="s">
        <v>586</v>
      </c>
      <c r="O66" s="607" t="s">
        <v>464</v>
      </c>
      <c r="P66" s="607" t="s">
        <v>464</v>
      </c>
      <c r="Q66" s="601" t="s">
        <v>586</v>
      </c>
      <c r="R66" s="607" t="s">
        <v>463</v>
      </c>
      <c r="S66" s="607" t="s">
        <v>464</v>
      </c>
      <c r="T66" s="607" t="s">
        <v>465</v>
      </c>
      <c r="U66" s="607" t="s">
        <v>465</v>
      </c>
      <c r="V66" s="607" t="s">
        <v>464</v>
      </c>
      <c r="W66" s="607" t="s">
        <v>466</v>
      </c>
      <c r="X66" s="532" t="s">
        <v>554</v>
      </c>
    </row>
    <row r="67" spans="1:24">
      <c r="A67" s="670">
        <v>45730</v>
      </c>
      <c r="B67" s="607" t="s">
        <v>1756</v>
      </c>
      <c r="C67" s="607" t="s">
        <v>471</v>
      </c>
      <c r="D67" s="607">
        <v>6</v>
      </c>
      <c r="E67" s="607" t="s">
        <v>462</v>
      </c>
      <c r="F67" s="607" t="s">
        <v>463</v>
      </c>
      <c r="G67" s="607" t="s">
        <v>463</v>
      </c>
      <c r="H67" s="607" t="s">
        <v>463</v>
      </c>
      <c r="I67" s="607" t="s">
        <v>464</v>
      </c>
      <c r="J67" s="607" t="s">
        <v>464</v>
      </c>
      <c r="K67" s="607" t="s">
        <v>463</v>
      </c>
      <c r="L67" s="671" t="s">
        <v>586</v>
      </c>
      <c r="M67" s="607" t="s">
        <v>586</v>
      </c>
      <c r="N67" s="607" t="s">
        <v>463</v>
      </c>
      <c r="O67" s="607" t="s">
        <v>464</v>
      </c>
      <c r="P67" s="607" t="s">
        <v>464</v>
      </c>
      <c r="Q67" s="607" t="s">
        <v>586</v>
      </c>
      <c r="R67" s="607" t="s">
        <v>463</v>
      </c>
      <c r="S67" s="607" t="s">
        <v>464</v>
      </c>
      <c r="T67" s="607" t="s">
        <v>465</v>
      </c>
      <c r="U67" s="607" t="s">
        <v>465</v>
      </c>
      <c r="V67" s="607" t="s">
        <v>464</v>
      </c>
      <c r="W67" s="607" t="s">
        <v>466</v>
      </c>
      <c r="X67" s="532" t="s">
        <v>554</v>
      </c>
    </row>
    <row r="68" spans="1:24" ht="15">
      <c r="A68" s="670">
        <v>45730</v>
      </c>
      <c r="B68" s="607" t="s">
        <v>1756</v>
      </c>
      <c r="C68" s="607" t="s">
        <v>472</v>
      </c>
      <c r="D68" s="607">
        <v>7</v>
      </c>
      <c r="E68" s="607" t="s">
        <v>462</v>
      </c>
      <c r="F68" s="607" t="s">
        <v>463</v>
      </c>
      <c r="G68" s="607" t="s">
        <v>463</v>
      </c>
      <c r="H68" s="607" t="s">
        <v>463</v>
      </c>
      <c r="I68" s="607" t="s">
        <v>464</v>
      </c>
      <c r="J68" s="607" t="s">
        <v>464</v>
      </c>
      <c r="K68" s="607" t="s">
        <v>463</v>
      </c>
      <c r="L68" s="671" t="s">
        <v>463</v>
      </c>
      <c r="M68" s="607" t="s">
        <v>463</v>
      </c>
      <c r="N68" s="607" t="s">
        <v>463</v>
      </c>
      <c r="O68" s="607" t="s">
        <v>464</v>
      </c>
      <c r="P68" s="607" t="s">
        <v>464</v>
      </c>
      <c r="Q68" s="601" t="s">
        <v>586</v>
      </c>
      <c r="R68" s="607" t="s">
        <v>463</v>
      </c>
      <c r="S68" s="607" t="s">
        <v>464</v>
      </c>
      <c r="T68" s="607" t="s">
        <v>465</v>
      </c>
      <c r="U68" s="607" t="s">
        <v>465</v>
      </c>
      <c r="V68" s="607" t="s">
        <v>464</v>
      </c>
      <c r="W68" s="607" t="s">
        <v>466</v>
      </c>
      <c r="X68" s="532" t="s">
        <v>554</v>
      </c>
    </row>
    <row r="69" spans="1:24">
      <c r="A69" s="670">
        <v>45730</v>
      </c>
      <c r="B69" s="607" t="s">
        <v>1756</v>
      </c>
      <c r="C69" s="607" t="s">
        <v>473</v>
      </c>
      <c r="D69" s="607">
        <v>8</v>
      </c>
      <c r="E69" s="607" t="s">
        <v>462</v>
      </c>
      <c r="F69" s="607" t="s">
        <v>463</v>
      </c>
      <c r="G69" s="607" t="s">
        <v>463</v>
      </c>
      <c r="H69" s="607" t="s">
        <v>463</v>
      </c>
      <c r="I69" s="607" t="s">
        <v>464</v>
      </c>
      <c r="J69" s="607" t="s">
        <v>464</v>
      </c>
      <c r="K69" s="607" t="s">
        <v>586</v>
      </c>
      <c r="L69" s="671" t="s">
        <v>463</v>
      </c>
      <c r="M69" s="607" t="s">
        <v>463</v>
      </c>
      <c r="N69" s="607" t="s">
        <v>463</v>
      </c>
      <c r="O69" s="607" t="s">
        <v>464</v>
      </c>
      <c r="P69" s="607" t="s">
        <v>464</v>
      </c>
      <c r="Q69" s="607" t="s">
        <v>586</v>
      </c>
      <c r="R69" s="607" t="s">
        <v>474</v>
      </c>
      <c r="S69" s="607" t="s">
        <v>464</v>
      </c>
      <c r="T69" s="607" t="s">
        <v>465</v>
      </c>
      <c r="U69" s="607" t="s">
        <v>465</v>
      </c>
      <c r="V69" s="607" t="s">
        <v>464</v>
      </c>
      <c r="W69" s="607" t="s">
        <v>466</v>
      </c>
      <c r="X69" s="532" t="s">
        <v>554</v>
      </c>
    </row>
    <row r="70" spans="1:24">
      <c r="A70" s="670">
        <v>45730</v>
      </c>
      <c r="B70" s="607" t="s">
        <v>1756</v>
      </c>
      <c r="C70" s="607" t="s">
        <v>475</v>
      </c>
      <c r="D70" s="607">
        <v>9</v>
      </c>
      <c r="E70" s="607" t="s">
        <v>462</v>
      </c>
      <c r="F70" s="607" t="s">
        <v>463</v>
      </c>
      <c r="G70" s="607" t="s">
        <v>463</v>
      </c>
      <c r="H70" s="607" t="s">
        <v>463</v>
      </c>
      <c r="I70" s="607" t="s">
        <v>464</v>
      </c>
      <c r="J70" s="607" t="s">
        <v>464</v>
      </c>
      <c r="K70" s="607" t="s">
        <v>463</v>
      </c>
      <c r="L70" s="671" t="s">
        <v>463</v>
      </c>
      <c r="M70" s="607" t="s">
        <v>463</v>
      </c>
      <c r="N70" s="607" t="s">
        <v>463</v>
      </c>
      <c r="O70" s="607" t="s">
        <v>464</v>
      </c>
      <c r="P70" s="607" t="s">
        <v>464</v>
      </c>
      <c r="Q70" s="607" t="s">
        <v>463</v>
      </c>
      <c r="R70" s="607" t="s">
        <v>463</v>
      </c>
      <c r="S70" s="607" t="s">
        <v>464</v>
      </c>
      <c r="T70" s="607" t="s">
        <v>465</v>
      </c>
      <c r="U70" s="607" t="s">
        <v>465</v>
      </c>
      <c r="V70" s="607" t="s">
        <v>464</v>
      </c>
      <c r="W70" s="607" t="s">
        <v>466</v>
      </c>
      <c r="X70" s="532" t="s">
        <v>554</v>
      </c>
    </row>
    <row r="71" spans="1:24">
      <c r="A71" s="670">
        <v>45730</v>
      </c>
      <c r="B71" s="607" t="s">
        <v>1756</v>
      </c>
      <c r="C71" s="607" t="s">
        <v>476</v>
      </c>
      <c r="D71" s="607">
        <v>10</v>
      </c>
      <c r="E71" s="607" t="s">
        <v>462</v>
      </c>
      <c r="F71" s="607" t="s">
        <v>463</v>
      </c>
      <c r="G71" s="607" t="s">
        <v>463</v>
      </c>
      <c r="H71" s="607" t="s">
        <v>463</v>
      </c>
      <c r="I71" s="607" t="s">
        <v>464</v>
      </c>
      <c r="J71" s="607" t="s">
        <v>464</v>
      </c>
      <c r="K71" s="607" t="s">
        <v>463</v>
      </c>
      <c r="L71" s="671" t="s">
        <v>463</v>
      </c>
      <c r="M71" s="607" t="s">
        <v>463</v>
      </c>
      <c r="N71" s="607" t="s">
        <v>463</v>
      </c>
      <c r="O71" s="607" t="s">
        <v>464</v>
      </c>
      <c r="P71" s="607" t="s">
        <v>464</v>
      </c>
      <c r="Q71" s="607" t="s">
        <v>463</v>
      </c>
      <c r="R71" s="607" t="s">
        <v>463</v>
      </c>
      <c r="S71" s="607" t="s">
        <v>464</v>
      </c>
      <c r="T71" s="607" t="s">
        <v>465</v>
      </c>
      <c r="U71" s="607" t="s">
        <v>465</v>
      </c>
      <c r="V71" s="607" t="s">
        <v>464</v>
      </c>
      <c r="W71" s="607" t="s">
        <v>466</v>
      </c>
      <c r="X71" s="532" t="s">
        <v>554</v>
      </c>
    </row>
    <row r="72" spans="1:24">
      <c r="A72" s="670">
        <v>45730</v>
      </c>
      <c r="B72" s="607" t="s">
        <v>1756</v>
      </c>
      <c r="C72" s="607" t="s">
        <v>477</v>
      </c>
      <c r="D72" s="607">
        <v>11</v>
      </c>
      <c r="E72" s="607" t="s">
        <v>462</v>
      </c>
      <c r="F72" s="607" t="s">
        <v>463</v>
      </c>
      <c r="G72" s="607" t="s">
        <v>463</v>
      </c>
      <c r="H72" s="607" t="s">
        <v>463</v>
      </c>
      <c r="I72" s="607" t="s">
        <v>464</v>
      </c>
      <c r="J72" s="607" t="s">
        <v>464</v>
      </c>
      <c r="K72" s="607" t="s">
        <v>463</v>
      </c>
      <c r="L72" s="671" t="s">
        <v>463</v>
      </c>
      <c r="M72" s="607" t="s">
        <v>463</v>
      </c>
      <c r="N72" s="607" t="s">
        <v>463</v>
      </c>
      <c r="O72" s="607" t="s">
        <v>464</v>
      </c>
      <c r="P72" s="607" t="s">
        <v>464</v>
      </c>
      <c r="Q72" s="607" t="s">
        <v>463</v>
      </c>
      <c r="R72" s="607" t="s">
        <v>463</v>
      </c>
      <c r="S72" s="607" t="s">
        <v>464</v>
      </c>
      <c r="T72" s="607" t="s">
        <v>465</v>
      </c>
      <c r="U72" s="607" t="s">
        <v>465</v>
      </c>
      <c r="V72" s="607" t="s">
        <v>464</v>
      </c>
      <c r="W72" s="607" t="s">
        <v>466</v>
      </c>
      <c r="X72" s="532" t="s">
        <v>554</v>
      </c>
    </row>
    <row r="73" spans="1:24">
      <c r="A73" s="670">
        <v>45730</v>
      </c>
      <c r="B73" s="607" t="s">
        <v>1756</v>
      </c>
      <c r="C73" s="607" t="s">
        <v>478</v>
      </c>
      <c r="D73" s="607">
        <v>12</v>
      </c>
      <c r="E73" s="607" t="s">
        <v>462</v>
      </c>
      <c r="F73" s="607" t="s">
        <v>463</v>
      </c>
      <c r="G73" s="607" t="s">
        <v>463</v>
      </c>
      <c r="H73" s="607" t="s">
        <v>463</v>
      </c>
      <c r="I73" s="607" t="s">
        <v>464</v>
      </c>
      <c r="J73" s="607" t="s">
        <v>464</v>
      </c>
      <c r="K73" s="607" t="s">
        <v>586</v>
      </c>
      <c r="L73" s="671" t="s">
        <v>463</v>
      </c>
      <c r="M73" s="607" t="s">
        <v>463</v>
      </c>
      <c r="N73" s="607" t="s">
        <v>463</v>
      </c>
      <c r="O73" s="607" t="s">
        <v>464</v>
      </c>
      <c r="P73" s="607" t="s">
        <v>464</v>
      </c>
      <c r="Q73" s="607" t="s">
        <v>463</v>
      </c>
      <c r="R73" s="607" t="s">
        <v>463</v>
      </c>
      <c r="S73" s="607" t="s">
        <v>464</v>
      </c>
      <c r="T73" s="607" t="s">
        <v>465</v>
      </c>
      <c r="U73" s="607" t="s">
        <v>465</v>
      </c>
      <c r="V73" s="607" t="s">
        <v>464</v>
      </c>
      <c r="W73" s="607" t="s">
        <v>466</v>
      </c>
      <c r="X73" s="532" t="s">
        <v>554</v>
      </c>
    </row>
    <row r="74" spans="1:24">
      <c r="A74" s="670">
        <v>45730</v>
      </c>
      <c r="B74" s="607" t="s">
        <v>1756</v>
      </c>
      <c r="C74" s="607" t="s">
        <v>479</v>
      </c>
      <c r="D74" s="607">
        <v>13</v>
      </c>
      <c r="E74" s="607" t="s">
        <v>462</v>
      </c>
      <c r="F74" s="607" t="s">
        <v>463</v>
      </c>
      <c r="G74" s="607" t="s">
        <v>463</v>
      </c>
      <c r="H74" s="607" t="s">
        <v>463</v>
      </c>
      <c r="I74" s="607" t="s">
        <v>464</v>
      </c>
      <c r="J74" s="607" t="s">
        <v>464</v>
      </c>
      <c r="K74" s="607" t="s">
        <v>463</v>
      </c>
      <c r="L74" s="671" t="s">
        <v>463</v>
      </c>
      <c r="M74" s="607" t="s">
        <v>463</v>
      </c>
      <c r="N74" s="607" t="s">
        <v>463</v>
      </c>
      <c r="O74" s="607" t="s">
        <v>464</v>
      </c>
      <c r="P74" s="607" t="s">
        <v>464</v>
      </c>
      <c r="Q74" s="607" t="s">
        <v>463</v>
      </c>
      <c r="R74" s="607" t="s">
        <v>463</v>
      </c>
      <c r="S74" s="607" t="s">
        <v>464</v>
      </c>
      <c r="T74" s="607" t="s">
        <v>465</v>
      </c>
      <c r="U74" s="607" t="s">
        <v>465</v>
      </c>
      <c r="V74" s="607" t="s">
        <v>464</v>
      </c>
      <c r="W74" s="607" t="s">
        <v>466</v>
      </c>
      <c r="X74" s="532" t="s">
        <v>554</v>
      </c>
    </row>
    <row r="75" spans="1:24">
      <c r="A75" s="670">
        <v>45730</v>
      </c>
      <c r="B75" s="607" t="s">
        <v>1756</v>
      </c>
      <c r="C75" s="607" t="s">
        <v>480</v>
      </c>
      <c r="D75" s="607">
        <v>14</v>
      </c>
      <c r="E75" s="607" t="s">
        <v>462</v>
      </c>
      <c r="F75" s="607" t="s">
        <v>463</v>
      </c>
      <c r="G75" s="607" t="s">
        <v>463</v>
      </c>
      <c r="H75" s="607" t="s">
        <v>463</v>
      </c>
      <c r="I75" s="607" t="s">
        <v>464</v>
      </c>
      <c r="J75" s="607" t="s">
        <v>464</v>
      </c>
      <c r="K75" s="607" t="s">
        <v>463</v>
      </c>
      <c r="L75" s="671" t="s">
        <v>463</v>
      </c>
      <c r="M75" s="607" t="s">
        <v>463</v>
      </c>
      <c r="N75" s="607" t="s">
        <v>463</v>
      </c>
      <c r="O75" s="607" t="s">
        <v>464</v>
      </c>
      <c r="P75" s="607" t="s">
        <v>464</v>
      </c>
      <c r="Q75" s="607" t="s">
        <v>463</v>
      </c>
      <c r="R75" s="607" t="s">
        <v>463</v>
      </c>
      <c r="S75" s="607" t="s">
        <v>464</v>
      </c>
      <c r="T75" s="607" t="s">
        <v>465</v>
      </c>
      <c r="U75" s="607" t="s">
        <v>465</v>
      </c>
      <c r="V75" s="607" t="s">
        <v>464</v>
      </c>
      <c r="W75" s="607" t="s">
        <v>466</v>
      </c>
      <c r="X75" s="532" t="s">
        <v>554</v>
      </c>
    </row>
    <row r="76" spans="1:24">
      <c r="A76" s="670">
        <v>45730</v>
      </c>
      <c r="B76" s="607" t="s">
        <v>1756</v>
      </c>
      <c r="C76" s="607" t="s">
        <v>481</v>
      </c>
      <c r="D76" s="607">
        <v>15</v>
      </c>
      <c r="E76" s="607" t="s">
        <v>462</v>
      </c>
      <c r="F76" s="607" t="s">
        <v>468</v>
      </c>
      <c r="G76" s="607" t="s">
        <v>586</v>
      </c>
      <c r="H76" s="607" t="s">
        <v>463</v>
      </c>
      <c r="I76" s="607" t="s">
        <v>464</v>
      </c>
      <c r="J76" s="607" t="s">
        <v>464</v>
      </c>
      <c r="K76" s="607" t="s">
        <v>463</v>
      </c>
      <c r="L76" s="671" t="s">
        <v>586</v>
      </c>
      <c r="M76" s="607" t="s">
        <v>586</v>
      </c>
      <c r="N76" s="607" t="s">
        <v>586</v>
      </c>
      <c r="O76" s="607" t="s">
        <v>464</v>
      </c>
      <c r="P76" s="607" t="s">
        <v>464</v>
      </c>
      <c r="Q76" s="607" t="s">
        <v>586</v>
      </c>
      <c r="R76" s="607" t="s">
        <v>463</v>
      </c>
      <c r="S76" s="607" t="s">
        <v>464</v>
      </c>
      <c r="T76" s="607" t="s">
        <v>465</v>
      </c>
      <c r="U76" s="607" t="s">
        <v>465</v>
      </c>
      <c r="V76" s="607" t="s">
        <v>464</v>
      </c>
      <c r="W76" s="607" t="s">
        <v>466</v>
      </c>
      <c r="X76" s="532" t="s">
        <v>554</v>
      </c>
    </row>
    <row r="77" spans="1:24">
      <c r="A77" s="670">
        <v>45730</v>
      </c>
      <c r="B77" s="607" t="s">
        <v>1756</v>
      </c>
      <c r="C77" s="607" t="s">
        <v>482</v>
      </c>
      <c r="D77" s="607">
        <v>16</v>
      </c>
      <c r="E77" s="607" t="s">
        <v>462</v>
      </c>
      <c r="F77" s="607" t="s">
        <v>468</v>
      </c>
      <c r="G77" s="607" t="s">
        <v>586</v>
      </c>
      <c r="H77" s="607" t="s">
        <v>463</v>
      </c>
      <c r="I77" s="607" t="s">
        <v>464</v>
      </c>
      <c r="J77" s="607" t="s">
        <v>464</v>
      </c>
      <c r="K77" s="607" t="s">
        <v>586</v>
      </c>
      <c r="L77" s="671" t="s">
        <v>587</v>
      </c>
      <c r="M77" s="607" t="s">
        <v>463</v>
      </c>
      <c r="N77" s="607" t="s">
        <v>463</v>
      </c>
      <c r="O77" s="607" t="s">
        <v>464</v>
      </c>
      <c r="P77" s="607" t="s">
        <v>464</v>
      </c>
      <c r="Q77" s="607" t="s">
        <v>586</v>
      </c>
      <c r="R77" s="607" t="s">
        <v>463</v>
      </c>
      <c r="S77" s="607" t="s">
        <v>464</v>
      </c>
      <c r="T77" s="607" t="s">
        <v>465</v>
      </c>
      <c r="U77" s="607" t="s">
        <v>465</v>
      </c>
      <c r="V77" s="607" t="s">
        <v>464</v>
      </c>
      <c r="W77" s="607" t="s">
        <v>466</v>
      </c>
      <c r="X77" s="532" t="s">
        <v>554</v>
      </c>
    </row>
    <row r="78" spans="1:24">
      <c r="A78" s="670">
        <v>45730</v>
      </c>
      <c r="B78" s="607" t="s">
        <v>1756</v>
      </c>
      <c r="C78" s="607" t="s">
        <v>483</v>
      </c>
      <c r="D78" s="607">
        <v>17</v>
      </c>
      <c r="E78" s="607" t="s">
        <v>462</v>
      </c>
      <c r="F78" s="607" t="s">
        <v>463</v>
      </c>
      <c r="G78" s="607" t="s">
        <v>463</v>
      </c>
      <c r="H78" s="607" t="s">
        <v>463</v>
      </c>
      <c r="I78" s="607" t="s">
        <v>464</v>
      </c>
      <c r="J78" s="607" t="s">
        <v>464</v>
      </c>
      <c r="K78" s="607" t="s">
        <v>463</v>
      </c>
      <c r="L78" s="671" t="s">
        <v>468</v>
      </c>
      <c r="M78" s="607" t="s">
        <v>463</v>
      </c>
      <c r="N78" s="607" t="s">
        <v>463</v>
      </c>
      <c r="O78" s="607" t="s">
        <v>464</v>
      </c>
      <c r="P78" s="607" t="s">
        <v>464</v>
      </c>
      <c r="Q78" s="607" t="s">
        <v>463</v>
      </c>
      <c r="R78" s="607" t="s">
        <v>463</v>
      </c>
      <c r="S78" s="607" t="s">
        <v>464</v>
      </c>
      <c r="T78" s="607" t="s">
        <v>465</v>
      </c>
      <c r="U78" s="607" t="s">
        <v>465</v>
      </c>
      <c r="V78" s="607" t="s">
        <v>464</v>
      </c>
      <c r="W78" s="607" t="s">
        <v>466</v>
      </c>
      <c r="X78" s="532" t="s">
        <v>554</v>
      </c>
    </row>
    <row r="79" spans="1:24">
      <c r="A79" s="670">
        <v>45730</v>
      </c>
      <c r="B79" s="607" t="s">
        <v>1756</v>
      </c>
      <c r="C79" s="607" t="s">
        <v>997</v>
      </c>
      <c r="D79" s="607">
        <v>18</v>
      </c>
      <c r="E79" s="607" t="s">
        <v>462</v>
      </c>
      <c r="F79" s="607" t="s">
        <v>468</v>
      </c>
      <c r="G79" s="607" t="s">
        <v>586</v>
      </c>
      <c r="H79" s="607" t="s">
        <v>463</v>
      </c>
      <c r="I79" s="607" t="s">
        <v>464</v>
      </c>
      <c r="J79" s="607" t="s">
        <v>464</v>
      </c>
      <c r="K79" s="607" t="s">
        <v>468</v>
      </c>
      <c r="L79" s="671" t="s">
        <v>463</v>
      </c>
      <c r="M79" s="607" t="s">
        <v>586</v>
      </c>
      <c r="N79" s="607" t="s">
        <v>587</v>
      </c>
      <c r="O79" s="607" t="s">
        <v>464</v>
      </c>
      <c r="P79" s="607" t="s">
        <v>464</v>
      </c>
      <c r="Q79" s="607" t="s">
        <v>463</v>
      </c>
      <c r="R79" s="607" t="s">
        <v>463</v>
      </c>
      <c r="S79" s="607" t="s">
        <v>464</v>
      </c>
      <c r="T79" s="607" t="s">
        <v>465</v>
      </c>
      <c r="U79" s="607" t="s">
        <v>465</v>
      </c>
      <c r="V79" s="607" t="s">
        <v>464</v>
      </c>
      <c r="W79" s="607" t="s">
        <v>466</v>
      </c>
      <c r="X79" s="532" t="s">
        <v>554</v>
      </c>
    </row>
    <row r="80" spans="1:24">
      <c r="A80" s="670">
        <v>45730</v>
      </c>
      <c r="B80" s="607" t="s">
        <v>1756</v>
      </c>
      <c r="C80" s="607" t="s">
        <v>997</v>
      </c>
      <c r="D80" s="607">
        <v>19</v>
      </c>
      <c r="E80" s="607" t="s">
        <v>462</v>
      </c>
      <c r="F80" s="607" t="s">
        <v>463</v>
      </c>
      <c r="G80" s="607" t="s">
        <v>463</v>
      </c>
      <c r="H80" s="607" t="s">
        <v>463</v>
      </c>
      <c r="I80" s="607" t="s">
        <v>464</v>
      </c>
      <c r="J80" s="607" t="s">
        <v>464</v>
      </c>
      <c r="K80" s="607" t="s">
        <v>463</v>
      </c>
      <c r="L80" s="671" t="s">
        <v>463</v>
      </c>
      <c r="M80" s="607" t="s">
        <v>463</v>
      </c>
      <c r="N80" s="607" t="s">
        <v>463</v>
      </c>
      <c r="O80" s="607" t="s">
        <v>464</v>
      </c>
      <c r="P80" s="607" t="s">
        <v>464</v>
      </c>
      <c r="Q80" s="607" t="s">
        <v>463</v>
      </c>
      <c r="R80" s="607" t="s">
        <v>463</v>
      </c>
      <c r="S80" s="607" t="s">
        <v>464</v>
      </c>
      <c r="T80" s="607" t="s">
        <v>465</v>
      </c>
      <c r="U80" s="607" t="s">
        <v>465</v>
      </c>
      <c r="V80" s="607" t="s">
        <v>464</v>
      </c>
      <c r="W80" s="607" t="s">
        <v>466</v>
      </c>
      <c r="X80" s="532" t="s">
        <v>554</v>
      </c>
    </row>
    <row r="81" spans="1:24">
      <c r="A81" s="670">
        <v>45730</v>
      </c>
      <c r="B81" s="607" t="s">
        <v>1756</v>
      </c>
      <c r="C81" s="607" t="s">
        <v>484</v>
      </c>
      <c r="D81" s="607">
        <v>20</v>
      </c>
      <c r="E81" s="607" t="s">
        <v>462</v>
      </c>
      <c r="F81" s="607" t="s">
        <v>463</v>
      </c>
      <c r="G81" s="607" t="s">
        <v>463</v>
      </c>
      <c r="H81" s="607" t="s">
        <v>463</v>
      </c>
      <c r="I81" s="607" t="s">
        <v>464</v>
      </c>
      <c r="J81" s="607" t="s">
        <v>464</v>
      </c>
      <c r="K81" s="607" t="s">
        <v>463</v>
      </c>
      <c r="L81" s="671" t="s">
        <v>586</v>
      </c>
      <c r="M81" s="607" t="s">
        <v>587</v>
      </c>
      <c r="N81" s="607" t="s">
        <v>463</v>
      </c>
      <c r="O81" s="607" t="s">
        <v>464</v>
      </c>
      <c r="P81" s="607" t="s">
        <v>464</v>
      </c>
      <c r="Q81" s="607" t="s">
        <v>463</v>
      </c>
      <c r="R81" s="607" t="s">
        <v>463</v>
      </c>
      <c r="S81" s="607" t="s">
        <v>464</v>
      </c>
      <c r="T81" s="607" t="s">
        <v>465</v>
      </c>
      <c r="U81" s="607" t="s">
        <v>465</v>
      </c>
      <c r="V81" s="607" t="s">
        <v>464</v>
      </c>
      <c r="W81" s="607" t="s">
        <v>466</v>
      </c>
      <c r="X81" s="532" t="s">
        <v>554</v>
      </c>
    </row>
    <row r="82" spans="1:24">
      <c r="A82" s="670">
        <v>45730</v>
      </c>
      <c r="B82" s="607" t="s">
        <v>1756</v>
      </c>
      <c r="C82" s="607" t="s">
        <v>485</v>
      </c>
      <c r="D82" s="607">
        <v>21</v>
      </c>
      <c r="E82" s="607" t="s">
        <v>462</v>
      </c>
      <c r="F82" s="607" t="s">
        <v>468</v>
      </c>
      <c r="G82" s="607" t="s">
        <v>586</v>
      </c>
      <c r="H82" s="607" t="s">
        <v>463</v>
      </c>
      <c r="I82" s="607" t="s">
        <v>464</v>
      </c>
      <c r="J82" s="607" t="s">
        <v>464</v>
      </c>
      <c r="K82" s="607" t="s">
        <v>463</v>
      </c>
      <c r="L82" s="671" t="s">
        <v>463</v>
      </c>
      <c r="M82" s="607" t="s">
        <v>586</v>
      </c>
      <c r="N82" s="607" t="s">
        <v>586</v>
      </c>
      <c r="O82" s="607" t="s">
        <v>464</v>
      </c>
      <c r="P82" s="607" t="s">
        <v>464</v>
      </c>
      <c r="Q82" s="607" t="s">
        <v>586</v>
      </c>
      <c r="R82" s="607" t="s">
        <v>463</v>
      </c>
      <c r="S82" s="607" t="s">
        <v>464</v>
      </c>
      <c r="T82" s="607" t="s">
        <v>465</v>
      </c>
      <c r="U82" s="607" t="s">
        <v>465</v>
      </c>
      <c r="V82" s="607" t="s">
        <v>464</v>
      </c>
      <c r="W82" s="607" t="s">
        <v>466</v>
      </c>
      <c r="X82" s="532" t="s">
        <v>554</v>
      </c>
    </row>
    <row r="83" spans="1:24">
      <c r="A83" s="670">
        <v>45730</v>
      </c>
      <c r="B83" s="607" t="s">
        <v>1756</v>
      </c>
      <c r="C83" s="607" t="s">
        <v>486</v>
      </c>
      <c r="D83" s="607">
        <v>22</v>
      </c>
      <c r="E83" s="607" t="s">
        <v>462</v>
      </c>
      <c r="F83" s="607" t="s">
        <v>463</v>
      </c>
      <c r="G83" s="607" t="s">
        <v>463</v>
      </c>
      <c r="H83" s="607" t="s">
        <v>463</v>
      </c>
      <c r="I83" s="607" t="s">
        <v>464</v>
      </c>
      <c r="J83" s="607" t="s">
        <v>464</v>
      </c>
      <c r="K83" s="607" t="s">
        <v>463</v>
      </c>
      <c r="L83" s="671" t="s">
        <v>586</v>
      </c>
      <c r="M83" s="607" t="s">
        <v>463</v>
      </c>
      <c r="N83" s="607" t="s">
        <v>463</v>
      </c>
      <c r="O83" s="607" t="s">
        <v>464</v>
      </c>
      <c r="P83" s="607" t="s">
        <v>464</v>
      </c>
      <c r="Q83" s="607" t="s">
        <v>463</v>
      </c>
      <c r="R83" s="607" t="s">
        <v>463</v>
      </c>
      <c r="S83" s="607" t="s">
        <v>464</v>
      </c>
      <c r="T83" s="607" t="s">
        <v>465</v>
      </c>
      <c r="U83" s="607" t="s">
        <v>465</v>
      </c>
      <c r="V83" s="607" t="s">
        <v>464</v>
      </c>
      <c r="W83" s="607" t="s">
        <v>466</v>
      </c>
      <c r="X83" s="532" t="s">
        <v>554</v>
      </c>
    </row>
    <row r="84" spans="1:24">
      <c r="A84" s="670">
        <v>45730</v>
      </c>
      <c r="B84" s="607" t="s">
        <v>1756</v>
      </c>
      <c r="C84" s="607" t="s">
        <v>487</v>
      </c>
      <c r="D84" s="607">
        <v>23</v>
      </c>
      <c r="E84" s="607" t="s">
        <v>462</v>
      </c>
      <c r="F84" s="607" t="s">
        <v>468</v>
      </c>
      <c r="G84" s="607" t="s">
        <v>648</v>
      </c>
      <c r="H84" s="607" t="s">
        <v>463</v>
      </c>
      <c r="I84" s="607" t="s">
        <v>464</v>
      </c>
      <c r="J84" s="607" t="s">
        <v>464</v>
      </c>
      <c r="K84" s="607" t="s">
        <v>463</v>
      </c>
      <c r="L84" s="671" t="s">
        <v>463</v>
      </c>
      <c r="M84" s="607" t="s">
        <v>647</v>
      </c>
      <c r="N84" s="607" t="s">
        <v>647</v>
      </c>
      <c r="O84" s="607" t="s">
        <v>464</v>
      </c>
      <c r="P84" s="607" t="s">
        <v>464</v>
      </c>
      <c r="Q84" s="607" t="s">
        <v>586</v>
      </c>
      <c r="R84" s="607" t="s">
        <v>463</v>
      </c>
      <c r="S84" s="607" t="s">
        <v>464</v>
      </c>
      <c r="T84" s="607" t="s">
        <v>465</v>
      </c>
      <c r="U84" s="607" t="s">
        <v>465</v>
      </c>
      <c r="V84" s="607" t="s">
        <v>464</v>
      </c>
      <c r="W84" s="607" t="s">
        <v>466</v>
      </c>
      <c r="X84" s="532" t="s">
        <v>554</v>
      </c>
    </row>
    <row r="85" spans="1:24">
      <c r="A85" s="670">
        <v>45730</v>
      </c>
      <c r="B85" s="607" t="s">
        <v>1756</v>
      </c>
      <c r="C85" s="607" t="s">
        <v>998</v>
      </c>
      <c r="D85" s="607"/>
      <c r="E85" s="607" t="s">
        <v>462</v>
      </c>
      <c r="F85" s="607" t="s">
        <v>463</v>
      </c>
      <c r="G85" s="607" t="s">
        <v>463</v>
      </c>
      <c r="H85" s="607" t="s">
        <v>463</v>
      </c>
      <c r="I85" s="607" t="s">
        <v>464</v>
      </c>
      <c r="J85" s="607" t="s">
        <v>464</v>
      </c>
      <c r="K85" s="607" t="s">
        <v>463</v>
      </c>
      <c r="L85" s="671" t="s">
        <v>463</v>
      </c>
      <c r="M85" s="607" t="s">
        <v>463</v>
      </c>
      <c r="N85" s="607" t="s">
        <v>463</v>
      </c>
      <c r="O85" s="607" t="s">
        <v>464</v>
      </c>
      <c r="P85" s="607" t="s">
        <v>464</v>
      </c>
      <c r="Q85" s="607" t="s">
        <v>463</v>
      </c>
      <c r="R85" s="607" t="s">
        <v>463</v>
      </c>
      <c r="S85" s="607" t="s">
        <v>464</v>
      </c>
      <c r="T85" s="607" t="s">
        <v>465</v>
      </c>
      <c r="U85" s="607" t="s">
        <v>465</v>
      </c>
      <c r="V85" s="607" t="s">
        <v>464</v>
      </c>
      <c r="W85" s="607" t="s">
        <v>466</v>
      </c>
      <c r="X85" s="532" t="s">
        <v>554</v>
      </c>
    </row>
    <row r="86" spans="1:24">
      <c r="A86" s="670">
        <v>45729</v>
      </c>
      <c r="B86" s="607" t="s">
        <v>1756</v>
      </c>
      <c r="C86" s="607" t="s">
        <v>461</v>
      </c>
      <c r="D86" s="607">
        <v>1</v>
      </c>
      <c r="E86" s="607" t="s">
        <v>462</v>
      </c>
      <c r="F86" s="607" t="s">
        <v>463</v>
      </c>
      <c r="G86" s="607" t="s">
        <v>463</v>
      </c>
      <c r="H86" s="607" t="s">
        <v>463</v>
      </c>
      <c r="I86" s="607" t="s">
        <v>464</v>
      </c>
      <c r="J86" s="607" t="s">
        <v>464</v>
      </c>
      <c r="K86" s="607" t="s">
        <v>463</v>
      </c>
      <c r="L86" s="607" t="s">
        <v>586</v>
      </c>
      <c r="M86" s="607" t="s">
        <v>463</v>
      </c>
      <c r="N86" s="607" t="s">
        <v>463</v>
      </c>
      <c r="O86" s="607" t="s">
        <v>464</v>
      </c>
      <c r="P86" s="607" t="s">
        <v>464</v>
      </c>
      <c r="Q86" s="607" t="s">
        <v>463</v>
      </c>
      <c r="R86" s="607" t="s">
        <v>463</v>
      </c>
      <c r="S86" s="607" t="s">
        <v>464</v>
      </c>
      <c r="T86" s="607" t="s">
        <v>465</v>
      </c>
      <c r="U86" s="607" t="s">
        <v>465</v>
      </c>
      <c r="V86" s="607" t="s">
        <v>464</v>
      </c>
      <c r="W86" s="607" t="s">
        <v>466</v>
      </c>
      <c r="X86" s="649" t="s">
        <v>553</v>
      </c>
    </row>
    <row r="87" spans="1:24">
      <c r="A87" s="670">
        <v>45729</v>
      </c>
      <c r="B87" s="607" t="s">
        <v>1756</v>
      </c>
      <c r="C87" s="607" t="s">
        <v>994</v>
      </c>
      <c r="D87" s="607">
        <v>2</v>
      </c>
      <c r="E87" s="607" t="s">
        <v>462</v>
      </c>
      <c r="F87" s="607" t="s">
        <v>463</v>
      </c>
      <c r="G87" s="607" t="s">
        <v>463</v>
      </c>
      <c r="H87" s="607" t="s">
        <v>463</v>
      </c>
      <c r="I87" s="607" t="s">
        <v>464</v>
      </c>
      <c r="J87" s="607" t="s">
        <v>464</v>
      </c>
      <c r="K87" s="607" t="s">
        <v>463</v>
      </c>
      <c r="L87" s="607" t="s">
        <v>587</v>
      </c>
      <c r="M87" s="607" t="s">
        <v>463</v>
      </c>
      <c r="N87" s="607" t="s">
        <v>463</v>
      </c>
      <c r="O87" s="607" t="s">
        <v>464</v>
      </c>
      <c r="P87" s="607" t="s">
        <v>464</v>
      </c>
      <c r="Q87" s="607" t="s">
        <v>463</v>
      </c>
      <c r="R87" s="607" t="s">
        <v>463</v>
      </c>
      <c r="S87" s="607" t="s">
        <v>464</v>
      </c>
      <c r="T87" s="607" t="s">
        <v>465</v>
      </c>
      <c r="U87" s="607" t="s">
        <v>465</v>
      </c>
      <c r="V87" s="607" t="s">
        <v>464</v>
      </c>
      <c r="W87" s="607" t="s">
        <v>466</v>
      </c>
      <c r="X87" s="649" t="s">
        <v>553</v>
      </c>
    </row>
    <row r="88" spans="1:24">
      <c r="A88" s="670">
        <v>45729</v>
      </c>
      <c r="B88" s="607" t="s">
        <v>1756</v>
      </c>
      <c r="C88" s="607" t="s">
        <v>488</v>
      </c>
      <c r="D88" s="607">
        <v>3</v>
      </c>
      <c r="E88" s="607" t="s">
        <v>462</v>
      </c>
      <c r="F88" s="607" t="s">
        <v>463</v>
      </c>
      <c r="G88" s="607" t="s">
        <v>463</v>
      </c>
      <c r="H88" s="607" t="s">
        <v>463</v>
      </c>
      <c r="I88" s="607" t="s">
        <v>464</v>
      </c>
      <c r="J88" s="607" t="s">
        <v>464</v>
      </c>
      <c r="K88" s="607" t="s">
        <v>463</v>
      </c>
      <c r="L88" s="607" t="s">
        <v>463</v>
      </c>
      <c r="M88" s="607" t="s">
        <v>463</v>
      </c>
      <c r="N88" s="607" t="s">
        <v>463</v>
      </c>
      <c r="O88" s="607" t="s">
        <v>464</v>
      </c>
      <c r="P88" s="607" t="s">
        <v>464</v>
      </c>
      <c r="Q88" s="607" t="s">
        <v>463</v>
      </c>
      <c r="R88" s="607" t="s">
        <v>463</v>
      </c>
      <c r="S88" s="607" t="s">
        <v>464</v>
      </c>
      <c r="T88" s="607" t="s">
        <v>465</v>
      </c>
      <c r="U88" s="607" t="s">
        <v>465</v>
      </c>
      <c r="V88" s="607" t="s">
        <v>464</v>
      </c>
      <c r="W88" s="607" t="s">
        <v>466</v>
      </c>
      <c r="X88" s="649" t="s">
        <v>553</v>
      </c>
    </row>
    <row r="89" spans="1:24">
      <c r="A89" s="670">
        <v>45729</v>
      </c>
      <c r="B89" s="607" t="s">
        <v>1756</v>
      </c>
      <c r="C89" s="607" t="s">
        <v>489</v>
      </c>
      <c r="D89" s="607">
        <v>4</v>
      </c>
      <c r="E89" s="607" t="s">
        <v>462</v>
      </c>
      <c r="F89" s="607" t="s">
        <v>463</v>
      </c>
      <c r="G89" s="607" t="s">
        <v>463</v>
      </c>
      <c r="H89" s="607" t="s">
        <v>463</v>
      </c>
      <c r="I89" s="607" t="s">
        <v>464</v>
      </c>
      <c r="J89" s="607" t="s">
        <v>464</v>
      </c>
      <c r="K89" s="607" t="s">
        <v>463</v>
      </c>
      <c r="L89" s="607" t="s">
        <v>587</v>
      </c>
      <c r="M89" s="607" t="s">
        <v>463</v>
      </c>
      <c r="N89" s="607" t="s">
        <v>463</v>
      </c>
      <c r="O89" s="607" t="s">
        <v>464</v>
      </c>
      <c r="P89" s="607" t="s">
        <v>464</v>
      </c>
      <c r="Q89" s="607" t="s">
        <v>463</v>
      </c>
      <c r="R89" s="607" t="s">
        <v>463</v>
      </c>
      <c r="S89" s="607" t="s">
        <v>464</v>
      </c>
      <c r="T89" s="607" t="s">
        <v>465</v>
      </c>
      <c r="U89" s="607" t="s">
        <v>465</v>
      </c>
      <c r="V89" s="607" t="s">
        <v>464</v>
      </c>
      <c r="W89" s="607" t="s">
        <v>466</v>
      </c>
      <c r="X89" s="649" t="s">
        <v>553</v>
      </c>
    </row>
    <row r="90" spans="1:24" s="233" customFormat="1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</row>
    <row r="91" spans="1:24">
      <c r="A91" s="731">
        <v>45762</v>
      </c>
      <c r="B91" s="722" t="s">
        <v>1756</v>
      </c>
      <c r="C91" s="722" t="s">
        <v>461</v>
      </c>
      <c r="D91" s="722">
        <v>1</v>
      </c>
      <c r="E91" s="722" t="s">
        <v>462</v>
      </c>
      <c r="F91" s="722" t="s">
        <v>463</v>
      </c>
      <c r="G91" s="722" t="s">
        <v>463</v>
      </c>
      <c r="H91" s="722" t="s">
        <v>463</v>
      </c>
      <c r="I91" s="722" t="s">
        <v>464</v>
      </c>
      <c r="J91" s="722" t="s">
        <v>464</v>
      </c>
      <c r="K91" s="722" t="s">
        <v>463</v>
      </c>
      <c r="L91" s="732" t="s">
        <v>463</v>
      </c>
      <c r="M91" s="722" t="s">
        <v>463</v>
      </c>
      <c r="N91" s="722" t="s">
        <v>463</v>
      </c>
      <c r="O91" s="722" t="s">
        <v>464</v>
      </c>
      <c r="P91" s="722" t="s">
        <v>464</v>
      </c>
      <c r="Q91" s="722" t="s">
        <v>463</v>
      </c>
      <c r="R91" s="722" t="s">
        <v>463</v>
      </c>
      <c r="S91" s="722" t="s">
        <v>464</v>
      </c>
      <c r="T91" s="722" t="s">
        <v>465</v>
      </c>
      <c r="U91" s="722" t="s">
        <v>465</v>
      </c>
      <c r="V91" s="722" t="s">
        <v>464</v>
      </c>
      <c r="W91" s="722" t="s">
        <v>466</v>
      </c>
      <c r="X91" s="532" t="s">
        <v>554</v>
      </c>
    </row>
    <row r="92" spans="1:24">
      <c r="A92" s="731">
        <v>45762</v>
      </c>
      <c r="B92" s="722" t="s">
        <v>1756</v>
      </c>
      <c r="C92" s="722" t="s">
        <v>467</v>
      </c>
      <c r="D92" s="722">
        <v>2</v>
      </c>
      <c r="E92" s="722" t="s">
        <v>462</v>
      </c>
      <c r="F92" s="722" t="s">
        <v>463</v>
      </c>
      <c r="G92" s="722" t="s">
        <v>463</v>
      </c>
      <c r="H92" s="722" t="s">
        <v>463</v>
      </c>
      <c r="I92" s="722" t="s">
        <v>464</v>
      </c>
      <c r="J92" s="722" t="s">
        <v>464</v>
      </c>
      <c r="K92" s="722" t="s">
        <v>463</v>
      </c>
      <c r="L92" s="732" t="s">
        <v>463</v>
      </c>
      <c r="M92" s="722" t="s">
        <v>463</v>
      </c>
      <c r="N92" s="722" t="s">
        <v>463</v>
      </c>
      <c r="O92" s="722" t="s">
        <v>464</v>
      </c>
      <c r="P92" s="722" t="s">
        <v>464</v>
      </c>
      <c r="Q92" s="722" t="s">
        <v>463</v>
      </c>
      <c r="R92" s="722" t="s">
        <v>463</v>
      </c>
      <c r="S92" s="722" t="s">
        <v>464</v>
      </c>
      <c r="T92" s="722" t="s">
        <v>465</v>
      </c>
      <c r="U92" s="722" t="s">
        <v>465</v>
      </c>
      <c r="V92" s="722" t="s">
        <v>464</v>
      </c>
      <c r="W92" s="722" t="s">
        <v>466</v>
      </c>
      <c r="X92" s="532" t="s">
        <v>554</v>
      </c>
    </row>
    <row r="93" spans="1:24">
      <c r="A93" s="731">
        <v>45762</v>
      </c>
      <c r="B93" s="722" t="s">
        <v>1756</v>
      </c>
      <c r="C93" s="722" t="s">
        <v>376</v>
      </c>
      <c r="D93" s="722">
        <v>3</v>
      </c>
      <c r="E93" s="722" t="s">
        <v>462</v>
      </c>
      <c r="F93" s="722" t="s">
        <v>463</v>
      </c>
      <c r="G93" s="722" t="s">
        <v>463</v>
      </c>
      <c r="H93" s="722" t="s">
        <v>463</v>
      </c>
      <c r="I93" s="722" t="s">
        <v>464</v>
      </c>
      <c r="J93" s="722" t="s">
        <v>464</v>
      </c>
      <c r="K93" s="722" t="s">
        <v>463</v>
      </c>
      <c r="L93" s="732" t="s">
        <v>647</v>
      </c>
      <c r="M93" s="722" t="s">
        <v>463</v>
      </c>
      <c r="N93" s="722" t="s">
        <v>463</v>
      </c>
      <c r="O93" s="722" t="s">
        <v>464</v>
      </c>
      <c r="P93" s="722" t="s">
        <v>464</v>
      </c>
      <c r="Q93" s="722" t="s">
        <v>463</v>
      </c>
      <c r="R93" s="722" t="s">
        <v>463</v>
      </c>
      <c r="S93" s="722" t="s">
        <v>464</v>
      </c>
      <c r="T93" s="722" t="s">
        <v>465</v>
      </c>
      <c r="U93" s="722" t="s">
        <v>465</v>
      </c>
      <c r="V93" s="722" t="s">
        <v>464</v>
      </c>
      <c r="W93" s="722" t="s">
        <v>466</v>
      </c>
      <c r="X93" s="532" t="s">
        <v>554</v>
      </c>
    </row>
    <row r="94" spans="1:24">
      <c r="A94" s="731">
        <v>45762</v>
      </c>
      <c r="B94" s="722" t="s">
        <v>1756</v>
      </c>
      <c r="C94" s="722" t="s">
        <v>469</v>
      </c>
      <c r="D94" s="722">
        <v>4</v>
      </c>
      <c r="E94" s="722" t="s">
        <v>462</v>
      </c>
      <c r="F94" s="722" t="s">
        <v>463</v>
      </c>
      <c r="G94" s="722" t="s">
        <v>463</v>
      </c>
      <c r="H94" s="722" t="s">
        <v>463</v>
      </c>
      <c r="I94" s="722" t="s">
        <v>464</v>
      </c>
      <c r="J94" s="722" t="s">
        <v>464</v>
      </c>
      <c r="K94" s="722" t="s">
        <v>463</v>
      </c>
      <c r="L94" s="732" t="s">
        <v>463</v>
      </c>
      <c r="M94" s="722" t="s">
        <v>463</v>
      </c>
      <c r="N94" s="722" t="s">
        <v>463</v>
      </c>
      <c r="O94" s="722" t="s">
        <v>464</v>
      </c>
      <c r="P94" s="722" t="s">
        <v>464</v>
      </c>
      <c r="Q94" s="722" t="s">
        <v>463</v>
      </c>
      <c r="R94" s="722" t="s">
        <v>463</v>
      </c>
      <c r="S94" s="722" t="s">
        <v>464</v>
      </c>
      <c r="T94" s="722" t="s">
        <v>465</v>
      </c>
      <c r="U94" s="722" t="s">
        <v>465</v>
      </c>
      <c r="V94" s="722" t="s">
        <v>464</v>
      </c>
      <c r="W94" s="722" t="s">
        <v>466</v>
      </c>
      <c r="X94" s="532" t="s">
        <v>554</v>
      </c>
    </row>
    <row r="95" spans="1:24" ht="15">
      <c r="A95" s="731">
        <v>45762</v>
      </c>
      <c r="B95" s="722" t="s">
        <v>1756</v>
      </c>
      <c r="C95" s="722" t="s">
        <v>470</v>
      </c>
      <c r="D95" s="722">
        <v>5</v>
      </c>
      <c r="E95" s="722" t="s">
        <v>462</v>
      </c>
      <c r="F95" s="722" t="s">
        <v>463</v>
      </c>
      <c r="G95" s="722" t="s">
        <v>586</v>
      </c>
      <c r="H95" s="722" t="s">
        <v>463</v>
      </c>
      <c r="I95" s="722" t="s">
        <v>464</v>
      </c>
      <c r="J95" s="722" t="s">
        <v>464</v>
      </c>
      <c r="K95" s="722" t="s">
        <v>463</v>
      </c>
      <c r="L95" s="732" t="s">
        <v>463</v>
      </c>
      <c r="M95" s="722" t="s">
        <v>586</v>
      </c>
      <c r="N95" s="722" t="s">
        <v>586</v>
      </c>
      <c r="O95" s="722" t="s">
        <v>464</v>
      </c>
      <c r="P95" s="722" t="s">
        <v>464</v>
      </c>
      <c r="Q95" s="721" t="s">
        <v>586</v>
      </c>
      <c r="R95" s="722" t="s">
        <v>463</v>
      </c>
      <c r="S95" s="722" t="s">
        <v>464</v>
      </c>
      <c r="T95" s="722" t="s">
        <v>465</v>
      </c>
      <c r="U95" s="722" t="s">
        <v>465</v>
      </c>
      <c r="V95" s="722" t="s">
        <v>464</v>
      </c>
      <c r="W95" s="722" t="s">
        <v>466</v>
      </c>
      <c r="X95" s="532" t="s">
        <v>554</v>
      </c>
    </row>
    <row r="96" spans="1:24">
      <c r="A96" s="731">
        <v>45762</v>
      </c>
      <c r="B96" s="722" t="s">
        <v>1756</v>
      </c>
      <c r="C96" s="722" t="s">
        <v>471</v>
      </c>
      <c r="D96" s="722">
        <v>6</v>
      </c>
      <c r="E96" s="722" t="s">
        <v>462</v>
      </c>
      <c r="F96" s="722" t="s">
        <v>463</v>
      </c>
      <c r="G96" s="722" t="s">
        <v>463</v>
      </c>
      <c r="H96" s="722" t="s">
        <v>463</v>
      </c>
      <c r="I96" s="722" t="s">
        <v>464</v>
      </c>
      <c r="J96" s="722" t="s">
        <v>464</v>
      </c>
      <c r="K96" s="722" t="s">
        <v>463</v>
      </c>
      <c r="L96" s="732" t="s">
        <v>586</v>
      </c>
      <c r="M96" s="722" t="s">
        <v>586</v>
      </c>
      <c r="N96" s="722" t="s">
        <v>463</v>
      </c>
      <c r="O96" s="722" t="s">
        <v>464</v>
      </c>
      <c r="P96" s="722" t="s">
        <v>464</v>
      </c>
      <c r="Q96" s="722" t="s">
        <v>586</v>
      </c>
      <c r="R96" s="722" t="s">
        <v>463</v>
      </c>
      <c r="S96" s="722" t="s">
        <v>464</v>
      </c>
      <c r="T96" s="722" t="s">
        <v>465</v>
      </c>
      <c r="U96" s="722" t="s">
        <v>465</v>
      </c>
      <c r="V96" s="722" t="s">
        <v>464</v>
      </c>
      <c r="W96" s="722" t="s">
        <v>466</v>
      </c>
      <c r="X96" s="532" t="s">
        <v>554</v>
      </c>
    </row>
    <row r="97" spans="1:24" ht="15">
      <c r="A97" s="731">
        <v>45762</v>
      </c>
      <c r="B97" s="722" t="s">
        <v>1756</v>
      </c>
      <c r="C97" s="722" t="s">
        <v>472</v>
      </c>
      <c r="D97" s="722">
        <v>7</v>
      </c>
      <c r="E97" s="722" t="s">
        <v>462</v>
      </c>
      <c r="F97" s="722" t="s">
        <v>463</v>
      </c>
      <c r="G97" s="722" t="s">
        <v>463</v>
      </c>
      <c r="H97" s="722" t="s">
        <v>463</v>
      </c>
      <c r="I97" s="722" t="s">
        <v>464</v>
      </c>
      <c r="J97" s="722" t="s">
        <v>464</v>
      </c>
      <c r="K97" s="722" t="s">
        <v>463</v>
      </c>
      <c r="L97" s="732" t="s">
        <v>463</v>
      </c>
      <c r="M97" s="722" t="s">
        <v>463</v>
      </c>
      <c r="N97" s="722" t="s">
        <v>463</v>
      </c>
      <c r="O97" s="722" t="s">
        <v>464</v>
      </c>
      <c r="P97" s="722" t="s">
        <v>464</v>
      </c>
      <c r="Q97" s="721" t="s">
        <v>586</v>
      </c>
      <c r="R97" s="722" t="s">
        <v>463</v>
      </c>
      <c r="S97" s="722" t="s">
        <v>464</v>
      </c>
      <c r="T97" s="722" t="s">
        <v>465</v>
      </c>
      <c r="U97" s="722" t="s">
        <v>465</v>
      </c>
      <c r="V97" s="722" t="s">
        <v>464</v>
      </c>
      <c r="W97" s="722" t="s">
        <v>466</v>
      </c>
      <c r="X97" s="532" t="s">
        <v>554</v>
      </c>
    </row>
    <row r="98" spans="1:24">
      <c r="A98" s="731">
        <v>45762</v>
      </c>
      <c r="B98" s="722" t="s">
        <v>1756</v>
      </c>
      <c r="C98" s="722" t="s">
        <v>473</v>
      </c>
      <c r="D98" s="722">
        <v>8</v>
      </c>
      <c r="E98" s="722" t="s">
        <v>462</v>
      </c>
      <c r="F98" s="722" t="s">
        <v>468</v>
      </c>
      <c r="G98" s="722" t="s">
        <v>463</v>
      </c>
      <c r="H98" s="722" t="s">
        <v>463</v>
      </c>
      <c r="I98" s="722" t="s">
        <v>464</v>
      </c>
      <c r="J98" s="722" t="s">
        <v>464</v>
      </c>
      <c r="K98" s="722" t="s">
        <v>586</v>
      </c>
      <c r="L98" s="732" t="s">
        <v>463</v>
      </c>
      <c r="M98" s="722" t="s">
        <v>463</v>
      </c>
      <c r="N98" s="722" t="s">
        <v>463</v>
      </c>
      <c r="O98" s="722" t="s">
        <v>464</v>
      </c>
      <c r="P98" s="722" t="s">
        <v>464</v>
      </c>
      <c r="Q98" s="722" t="s">
        <v>586</v>
      </c>
      <c r="R98" s="722" t="s">
        <v>474</v>
      </c>
      <c r="S98" s="722" t="s">
        <v>464</v>
      </c>
      <c r="T98" s="722" t="s">
        <v>465</v>
      </c>
      <c r="U98" s="722" t="s">
        <v>465</v>
      </c>
      <c r="V98" s="722" t="s">
        <v>464</v>
      </c>
      <c r="W98" s="722" t="s">
        <v>466</v>
      </c>
      <c r="X98" s="532" t="s">
        <v>554</v>
      </c>
    </row>
    <row r="99" spans="1:24">
      <c r="A99" s="731">
        <v>45762</v>
      </c>
      <c r="B99" s="722" t="s">
        <v>1756</v>
      </c>
      <c r="C99" s="722" t="s">
        <v>475</v>
      </c>
      <c r="D99" s="722">
        <v>9</v>
      </c>
      <c r="E99" s="722" t="s">
        <v>462</v>
      </c>
      <c r="F99" s="722" t="s">
        <v>463</v>
      </c>
      <c r="G99" s="722" t="s">
        <v>463</v>
      </c>
      <c r="H99" s="722" t="s">
        <v>1871</v>
      </c>
      <c r="I99" s="722" t="s">
        <v>464</v>
      </c>
      <c r="J99" s="722" t="s">
        <v>464</v>
      </c>
      <c r="K99" s="722" t="s">
        <v>463</v>
      </c>
      <c r="L99" s="732" t="s">
        <v>463</v>
      </c>
      <c r="M99" s="722" t="s">
        <v>463</v>
      </c>
      <c r="N99" s="722" t="s">
        <v>463</v>
      </c>
      <c r="O99" s="722" t="s">
        <v>464</v>
      </c>
      <c r="P99" s="722" t="s">
        <v>464</v>
      </c>
      <c r="Q99" s="722" t="s">
        <v>463</v>
      </c>
      <c r="R99" s="722" t="s">
        <v>463</v>
      </c>
      <c r="S99" s="722" t="s">
        <v>464</v>
      </c>
      <c r="T99" s="722" t="s">
        <v>465</v>
      </c>
      <c r="U99" s="722" t="s">
        <v>465</v>
      </c>
      <c r="V99" s="722" t="s">
        <v>464</v>
      </c>
      <c r="W99" s="722" t="s">
        <v>466</v>
      </c>
      <c r="X99" s="532" t="s">
        <v>554</v>
      </c>
    </row>
    <row r="100" spans="1:24">
      <c r="A100" s="731">
        <v>45762</v>
      </c>
      <c r="B100" s="722" t="s">
        <v>1756</v>
      </c>
      <c r="C100" s="722" t="s">
        <v>476</v>
      </c>
      <c r="D100" s="722">
        <v>10</v>
      </c>
      <c r="E100" s="722" t="s">
        <v>462</v>
      </c>
      <c r="F100" s="722" t="s">
        <v>463</v>
      </c>
      <c r="G100" s="722" t="s">
        <v>463</v>
      </c>
      <c r="H100" s="722" t="s">
        <v>463</v>
      </c>
      <c r="I100" s="722" t="s">
        <v>464</v>
      </c>
      <c r="J100" s="722" t="s">
        <v>464</v>
      </c>
      <c r="K100" s="722" t="s">
        <v>463</v>
      </c>
      <c r="L100" s="732" t="s">
        <v>463</v>
      </c>
      <c r="M100" s="722" t="s">
        <v>463</v>
      </c>
      <c r="N100" s="722" t="s">
        <v>463</v>
      </c>
      <c r="O100" s="722" t="s">
        <v>464</v>
      </c>
      <c r="P100" s="722" t="s">
        <v>464</v>
      </c>
      <c r="Q100" s="722" t="s">
        <v>463</v>
      </c>
      <c r="R100" s="722" t="s">
        <v>463</v>
      </c>
      <c r="S100" s="722" t="s">
        <v>464</v>
      </c>
      <c r="T100" s="722" t="s">
        <v>465</v>
      </c>
      <c r="U100" s="722" t="s">
        <v>465</v>
      </c>
      <c r="V100" s="722" t="s">
        <v>464</v>
      </c>
      <c r="W100" s="722" t="s">
        <v>466</v>
      </c>
      <c r="X100" s="532" t="s">
        <v>554</v>
      </c>
    </row>
    <row r="101" spans="1:24">
      <c r="A101" s="731">
        <v>45762</v>
      </c>
      <c r="B101" s="722" t="s">
        <v>1756</v>
      </c>
      <c r="C101" s="722" t="s">
        <v>477</v>
      </c>
      <c r="D101" s="722">
        <v>11</v>
      </c>
      <c r="E101" s="722" t="s">
        <v>462</v>
      </c>
      <c r="F101" s="722" t="s">
        <v>463</v>
      </c>
      <c r="G101" s="722" t="s">
        <v>463</v>
      </c>
      <c r="H101" s="722" t="s">
        <v>463</v>
      </c>
      <c r="I101" s="722" t="s">
        <v>464</v>
      </c>
      <c r="J101" s="722" t="s">
        <v>464</v>
      </c>
      <c r="K101" s="722" t="s">
        <v>463</v>
      </c>
      <c r="L101" s="732" t="s">
        <v>463</v>
      </c>
      <c r="M101" s="722" t="s">
        <v>463</v>
      </c>
      <c r="N101" s="722" t="s">
        <v>463</v>
      </c>
      <c r="O101" s="722" t="s">
        <v>464</v>
      </c>
      <c r="P101" s="722" t="s">
        <v>464</v>
      </c>
      <c r="Q101" s="722" t="s">
        <v>463</v>
      </c>
      <c r="R101" s="722" t="s">
        <v>463</v>
      </c>
      <c r="S101" s="722" t="s">
        <v>464</v>
      </c>
      <c r="T101" s="722" t="s">
        <v>465</v>
      </c>
      <c r="U101" s="722" t="s">
        <v>465</v>
      </c>
      <c r="V101" s="722" t="s">
        <v>464</v>
      </c>
      <c r="W101" s="722" t="s">
        <v>466</v>
      </c>
      <c r="X101" s="532" t="s">
        <v>554</v>
      </c>
    </row>
    <row r="102" spans="1:24">
      <c r="A102" s="731">
        <v>45762</v>
      </c>
      <c r="B102" s="722" t="s">
        <v>1756</v>
      </c>
      <c r="C102" s="722" t="s">
        <v>478</v>
      </c>
      <c r="D102" s="722">
        <v>12</v>
      </c>
      <c r="E102" s="722" t="s">
        <v>462</v>
      </c>
      <c r="F102" s="722" t="s">
        <v>463</v>
      </c>
      <c r="G102" s="722" t="s">
        <v>463</v>
      </c>
      <c r="H102" s="722" t="s">
        <v>463</v>
      </c>
      <c r="I102" s="722" t="s">
        <v>464</v>
      </c>
      <c r="J102" s="722" t="s">
        <v>464</v>
      </c>
      <c r="K102" s="722" t="s">
        <v>586</v>
      </c>
      <c r="L102" s="732" t="s">
        <v>463</v>
      </c>
      <c r="M102" s="722" t="s">
        <v>463</v>
      </c>
      <c r="N102" s="722" t="s">
        <v>463</v>
      </c>
      <c r="O102" s="722" t="s">
        <v>464</v>
      </c>
      <c r="P102" s="722" t="s">
        <v>464</v>
      </c>
      <c r="Q102" s="722" t="s">
        <v>463</v>
      </c>
      <c r="R102" s="722" t="s">
        <v>463</v>
      </c>
      <c r="S102" s="722" t="s">
        <v>464</v>
      </c>
      <c r="T102" s="722" t="s">
        <v>465</v>
      </c>
      <c r="U102" s="722" t="s">
        <v>465</v>
      </c>
      <c r="V102" s="722" t="s">
        <v>464</v>
      </c>
      <c r="W102" s="722" t="s">
        <v>466</v>
      </c>
      <c r="X102" s="532" t="s">
        <v>554</v>
      </c>
    </row>
    <row r="103" spans="1:24">
      <c r="A103" s="731">
        <v>45762</v>
      </c>
      <c r="B103" s="722" t="s">
        <v>1756</v>
      </c>
      <c r="C103" s="722" t="s">
        <v>479</v>
      </c>
      <c r="D103" s="722">
        <v>13</v>
      </c>
      <c r="E103" s="722" t="s">
        <v>462</v>
      </c>
      <c r="F103" s="722" t="s">
        <v>463</v>
      </c>
      <c r="G103" s="722" t="s">
        <v>463</v>
      </c>
      <c r="H103" s="722" t="s">
        <v>463</v>
      </c>
      <c r="I103" s="722" t="s">
        <v>464</v>
      </c>
      <c r="J103" s="722" t="s">
        <v>464</v>
      </c>
      <c r="K103" s="722" t="s">
        <v>463</v>
      </c>
      <c r="L103" s="732" t="s">
        <v>463</v>
      </c>
      <c r="M103" s="722" t="s">
        <v>463</v>
      </c>
      <c r="N103" s="722" t="s">
        <v>463</v>
      </c>
      <c r="O103" s="722" t="s">
        <v>464</v>
      </c>
      <c r="P103" s="722" t="s">
        <v>464</v>
      </c>
      <c r="Q103" s="722" t="s">
        <v>463</v>
      </c>
      <c r="R103" s="722" t="s">
        <v>463</v>
      </c>
      <c r="S103" s="722" t="s">
        <v>464</v>
      </c>
      <c r="T103" s="722" t="s">
        <v>465</v>
      </c>
      <c r="U103" s="722" t="s">
        <v>465</v>
      </c>
      <c r="V103" s="722" t="s">
        <v>464</v>
      </c>
      <c r="W103" s="722" t="s">
        <v>466</v>
      </c>
      <c r="X103" s="532" t="s">
        <v>554</v>
      </c>
    </row>
    <row r="104" spans="1:24">
      <c r="A104" s="731">
        <v>45762</v>
      </c>
      <c r="B104" s="722" t="s">
        <v>1756</v>
      </c>
      <c r="C104" s="722" t="s">
        <v>480</v>
      </c>
      <c r="D104" s="722">
        <v>14</v>
      </c>
      <c r="E104" s="722" t="s">
        <v>462</v>
      </c>
      <c r="F104" s="722" t="s">
        <v>463</v>
      </c>
      <c r="G104" s="722" t="s">
        <v>463</v>
      </c>
      <c r="H104" s="722" t="s">
        <v>463</v>
      </c>
      <c r="I104" s="722" t="s">
        <v>464</v>
      </c>
      <c r="J104" s="722" t="s">
        <v>464</v>
      </c>
      <c r="K104" s="722" t="s">
        <v>463</v>
      </c>
      <c r="L104" s="732" t="s">
        <v>463</v>
      </c>
      <c r="M104" s="722" t="s">
        <v>463</v>
      </c>
      <c r="N104" s="722" t="s">
        <v>463</v>
      </c>
      <c r="O104" s="722" t="s">
        <v>464</v>
      </c>
      <c r="P104" s="722" t="s">
        <v>464</v>
      </c>
      <c r="Q104" s="722" t="s">
        <v>463</v>
      </c>
      <c r="R104" s="722" t="s">
        <v>463</v>
      </c>
      <c r="S104" s="722" t="s">
        <v>464</v>
      </c>
      <c r="T104" s="722" t="s">
        <v>465</v>
      </c>
      <c r="U104" s="722" t="s">
        <v>465</v>
      </c>
      <c r="V104" s="722" t="s">
        <v>464</v>
      </c>
      <c r="W104" s="722" t="s">
        <v>466</v>
      </c>
      <c r="X104" s="532" t="s">
        <v>554</v>
      </c>
    </row>
    <row r="105" spans="1:24">
      <c r="A105" s="731">
        <v>45762</v>
      </c>
      <c r="B105" s="722" t="s">
        <v>1756</v>
      </c>
      <c r="C105" s="722" t="s">
        <v>481</v>
      </c>
      <c r="D105" s="722">
        <v>15</v>
      </c>
      <c r="E105" s="722" t="s">
        <v>462</v>
      </c>
      <c r="F105" s="722" t="s">
        <v>468</v>
      </c>
      <c r="G105" s="722" t="s">
        <v>586</v>
      </c>
      <c r="H105" s="722" t="s">
        <v>463</v>
      </c>
      <c r="I105" s="722" t="s">
        <v>464</v>
      </c>
      <c r="J105" s="722" t="s">
        <v>464</v>
      </c>
      <c r="K105" s="722" t="s">
        <v>463</v>
      </c>
      <c r="L105" s="732" t="s">
        <v>586</v>
      </c>
      <c r="M105" s="722" t="s">
        <v>586</v>
      </c>
      <c r="N105" s="722" t="s">
        <v>586</v>
      </c>
      <c r="O105" s="722" t="s">
        <v>464</v>
      </c>
      <c r="P105" s="722" t="s">
        <v>464</v>
      </c>
      <c r="Q105" s="722" t="s">
        <v>586</v>
      </c>
      <c r="R105" s="722" t="s">
        <v>463</v>
      </c>
      <c r="S105" s="722" t="s">
        <v>464</v>
      </c>
      <c r="T105" s="722" t="s">
        <v>465</v>
      </c>
      <c r="U105" s="722" t="s">
        <v>465</v>
      </c>
      <c r="V105" s="722" t="s">
        <v>464</v>
      </c>
      <c r="W105" s="722" t="s">
        <v>466</v>
      </c>
      <c r="X105" s="532" t="s">
        <v>554</v>
      </c>
    </row>
    <row r="106" spans="1:24">
      <c r="A106" s="731">
        <v>45762</v>
      </c>
      <c r="B106" s="722" t="s">
        <v>1756</v>
      </c>
      <c r="C106" s="722" t="s">
        <v>482</v>
      </c>
      <c r="D106" s="722">
        <v>16</v>
      </c>
      <c r="E106" s="722" t="s">
        <v>462</v>
      </c>
      <c r="F106" s="722" t="s">
        <v>468</v>
      </c>
      <c r="G106" s="722" t="s">
        <v>586</v>
      </c>
      <c r="H106" s="722" t="s">
        <v>463</v>
      </c>
      <c r="I106" s="722" t="s">
        <v>464</v>
      </c>
      <c r="J106" s="722" t="s">
        <v>464</v>
      </c>
      <c r="K106" s="722" t="s">
        <v>586</v>
      </c>
      <c r="L106" s="732" t="s">
        <v>587</v>
      </c>
      <c r="M106" s="722" t="s">
        <v>463</v>
      </c>
      <c r="N106" s="722" t="s">
        <v>463</v>
      </c>
      <c r="O106" s="722" t="s">
        <v>464</v>
      </c>
      <c r="P106" s="722" t="s">
        <v>464</v>
      </c>
      <c r="Q106" s="722" t="s">
        <v>586</v>
      </c>
      <c r="R106" s="722" t="s">
        <v>463</v>
      </c>
      <c r="S106" s="722" t="s">
        <v>464</v>
      </c>
      <c r="T106" s="722" t="s">
        <v>465</v>
      </c>
      <c r="U106" s="722" t="s">
        <v>465</v>
      </c>
      <c r="V106" s="722" t="s">
        <v>464</v>
      </c>
      <c r="W106" s="722" t="s">
        <v>466</v>
      </c>
      <c r="X106" s="532" t="s">
        <v>554</v>
      </c>
    </row>
    <row r="107" spans="1:24">
      <c r="A107" s="731">
        <v>45762</v>
      </c>
      <c r="B107" s="722" t="s">
        <v>1756</v>
      </c>
      <c r="C107" s="722" t="s">
        <v>483</v>
      </c>
      <c r="D107" s="722">
        <v>17</v>
      </c>
      <c r="E107" s="722" t="s">
        <v>462</v>
      </c>
      <c r="F107" s="722" t="s">
        <v>463</v>
      </c>
      <c r="G107" s="722" t="s">
        <v>463</v>
      </c>
      <c r="H107" s="722" t="s">
        <v>463</v>
      </c>
      <c r="I107" s="722" t="s">
        <v>464</v>
      </c>
      <c r="J107" s="722" t="s">
        <v>464</v>
      </c>
      <c r="K107" s="722" t="s">
        <v>463</v>
      </c>
      <c r="L107" s="732" t="s">
        <v>468</v>
      </c>
      <c r="M107" s="722" t="s">
        <v>463</v>
      </c>
      <c r="N107" s="722" t="s">
        <v>463</v>
      </c>
      <c r="O107" s="722" t="s">
        <v>464</v>
      </c>
      <c r="P107" s="722" t="s">
        <v>464</v>
      </c>
      <c r="Q107" s="722" t="s">
        <v>463</v>
      </c>
      <c r="R107" s="722" t="s">
        <v>463</v>
      </c>
      <c r="S107" s="722" t="s">
        <v>464</v>
      </c>
      <c r="T107" s="722" t="s">
        <v>465</v>
      </c>
      <c r="U107" s="722" t="s">
        <v>465</v>
      </c>
      <c r="V107" s="722" t="s">
        <v>464</v>
      </c>
      <c r="W107" s="722" t="s">
        <v>466</v>
      </c>
      <c r="X107" s="532" t="s">
        <v>554</v>
      </c>
    </row>
    <row r="108" spans="1:24">
      <c r="A108" s="731">
        <v>45762</v>
      </c>
      <c r="B108" s="722" t="s">
        <v>1756</v>
      </c>
      <c r="C108" s="722" t="s">
        <v>997</v>
      </c>
      <c r="D108" s="722">
        <v>18</v>
      </c>
      <c r="E108" s="722" t="s">
        <v>462</v>
      </c>
      <c r="F108" s="722" t="s">
        <v>468</v>
      </c>
      <c r="G108" s="722" t="s">
        <v>586</v>
      </c>
      <c r="H108" s="722" t="s">
        <v>463</v>
      </c>
      <c r="I108" s="722" t="s">
        <v>464</v>
      </c>
      <c r="J108" s="722" t="s">
        <v>464</v>
      </c>
      <c r="K108" s="722" t="s">
        <v>468</v>
      </c>
      <c r="L108" s="732" t="s">
        <v>463</v>
      </c>
      <c r="M108" s="722" t="s">
        <v>586</v>
      </c>
      <c r="N108" s="722" t="s">
        <v>587</v>
      </c>
      <c r="O108" s="722" t="s">
        <v>464</v>
      </c>
      <c r="P108" s="722" t="s">
        <v>464</v>
      </c>
      <c r="Q108" s="722" t="s">
        <v>463</v>
      </c>
      <c r="R108" s="722" t="s">
        <v>463</v>
      </c>
      <c r="S108" s="722" t="s">
        <v>464</v>
      </c>
      <c r="T108" s="722" t="s">
        <v>465</v>
      </c>
      <c r="U108" s="722" t="s">
        <v>465</v>
      </c>
      <c r="V108" s="722" t="s">
        <v>464</v>
      </c>
      <c r="W108" s="722" t="s">
        <v>466</v>
      </c>
      <c r="X108" s="532" t="s">
        <v>554</v>
      </c>
    </row>
    <row r="109" spans="1:24">
      <c r="A109" s="731">
        <v>45762</v>
      </c>
      <c r="B109" s="722" t="s">
        <v>1756</v>
      </c>
      <c r="C109" s="722" t="s">
        <v>997</v>
      </c>
      <c r="D109" s="722">
        <v>19</v>
      </c>
      <c r="E109" s="722" t="s">
        <v>462</v>
      </c>
      <c r="F109" s="722" t="s">
        <v>463</v>
      </c>
      <c r="G109" s="722" t="s">
        <v>463</v>
      </c>
      <c r="H109" s="722" t="s">
        <v>463</v>
      </c>
      <c r="I109" s="722" t="s">
        <v>464</v>
      </c>
      <c r="J109" s="722" t="s">
        <v>464</v>
      </c>
      <c r="K109" s="722" t="s">
        <v>463</v>
      </c>
      <c r="L109" s="732" t="s">
        <v>463</v>
      </c>
      <c r="M109" s="722" t="s">
        <v>463</v>
      </c>
      <c r="N109" s="722" t="s">
        <v>463</v>
      </c>
      <c r="O109" s="722" t="s">
        <v>464</v>
      </c>
      <c r="P109" s="722" t="s">
        <v>464</v>
      </c>
      <c r="Q109" s="722" t="s">
        <v>463</v>
      </c>
      <c r="R109" s="722" t="s">
        <v>463</v>
      </c>
      <c r="S109" s="722" t="s">
        <v>464</v>
      </c>
      <c r="T109" s="722" t="s">
        <v>465</v>
      </c>
      <c r="U109" s="722" t="s">
        <v>465</v>
      </c>
      <c r="V109" s="722" t="s">
        <v>464</v>
      </c>
      <c r="W109" s="722" t="s">
        <v>466</v>
      </c>
      <c r="X109" s="532" t="s">
        <v>554</v>
      </c>
    </row>
    <row r="110" spans="1:24">
      <c r="A110" s="731">
        <v>45762</v>
      </c>
      <c r="B110" s="722" t="s">
        <v>1756</v>
      </c>
      <c r="C110" s="722" t="s">
        <v>484</v>
      </c>
      <c r="D110" s="722">
        <v>20</v>
      </c>
      <c r="E110" s="722" t="s">
        <v>462</v>
      </c>
      <c r="F110" s="722" t="s">
        <v>463</v>
      </c>
      <c r="G110" s="722" t="s">
        <v>463</v>
      </c>
      <c r="H110" s="722" t="s">
        <v>463</v>
      </c>
      <c r="I110" s="722" t="s">
        <v>464</v>
      </c>
      <c r="J110" s="722" t="s">
        <v>464</v>
      </c>
      <c r="K110" s="722" t="s">
        <v>463</v>
      </c>
      <c r="L110" s="732" t="s">
        <v>586</v>
      </c>
      <c r="M110" s="722" t="s">
        <v>587</v>
      </c>
      <c r="N110" s="722" t="s">
        <v>463</v>
      </c>
      <c r="O110" s="722" t="s">
        <v>464</v>
      </c>
      <c r="P110" s="722" t="s">
        <v>464</v>
      </c>
      <c r="Q110" s="722" t="s">
        <v>463</v>
      </c>
      <c r="R110" s="722" t="s">
        <v>463</v>
      </c>
      <c r="S110" s="722" t="s">
        <v>464</v>
      </c>
      <c r="T110" s="722" t="s">
        <v>465</v>
      </c>
      <c r="U110" s="722" t="s">
        <v>465</v>
      </c>
      <c r="V110" s="722" t="s">
        <v>464</v>
      </c>
      <c r="W110" s="722" t="s">
        <v>466</v>
      </c>
      <c r="X110" s="532" t="s">
        <v>554</v>
      </c>
    </row>
    <row r="111" spans="1:24">
      <c r="A111" s="731">
        <v>45762</v>
      </c>
      <c r="B111" s="722" t="s">
        <v>1756</v>
      </c>
      <c r="C111" s="722" t="s">
        <v>485</v>
      </c>
      <c r="D111" s="722">
        <v>21</v>
      </c>
      <c r="E111" s="722" t="s">
        <v>462</v>
      </c>
      <c r="F111" s="722" t="s">
        <v>468</v>
      </c>
      <c r="G111" s="722" t="s">
        <v>586</v>
      </c>
      <c r="H111" s="722" t="s">
        <v>463</v>
      </c>
      <c r="I111" s="722" t="s">
        <v>464</v>
      </c>
      <c r="J111" s="722" t="s">
        <v>464</v>
      </c>
      <c r="K111" s="722" t="s">
        <v>463</v>
      </c>
      <c r="L111" s="732" t="s">
        <v>463</v>
      </c>
      <c r="M111" s="722" t="s">
        <v>586</v>
      </c>
      <c r="N111" s="722" t="s">
        <v>586</v>
      </c>
      <c r="O111" s="722" t="s">
        <v>464</v>
      </c>
      <c r="P111" s="722" t="s">
        <v>464</v>
      </c>
      <c r="Q111" s="722" t="s">
        <v>586</v>
      </c>
      <c r="R111" s="722" t="s">
        <v>463</v>
      </c>
      <c r="S111" s="722" t="s">
        <v>464</v>
      </c>
      <c r="T111" s="722" t="s">
        <v>465</v>
      </c>
      <c r="U111" s="722" t="s">
        <v>465</v>
      </c>
      <c r="V111" s="722" t="s">
        <v>464</v>
      </c>
      <c r="W111" s="722" t="s">
        <v>466</v>
      </c>
      <c r="X111" s="532" t="s">
        <v>554</v>
      </c>
    </row>
    <row r="112" spans="1:24">
      <c r="A112" s="731">
        <v>45762</v>
      </c>
      <c r="B112" s="722" t="s">
        <v>1756</v>
      </c>
      <c r="C112" s="722" t="s">
        <v>486</v>
      </c>
      <c r="D112" s="722">
        <v>22</v>
      </c>
      <c r="E112" s="722" t="s">
        <v>462</v>
      </c>
      <c r="F112" s="722" t="s">
        <v>463</v>
      </c>
      <c r="G112" s="722" t="s">
        <v>463</v>
      </c>
      <c r="H112" s="722" t="s">
        <v>463</v>
      </c>
      <c r="I112" s="722" t="s">
        <v>464</v>
      </c>
      <c r="J112" s="722" t="s">
        <v>464</v>
      </c>
      <c r="K112" s="722" t="s">
        <v>463</v>
      </c>
      <c r="L112" s="732" t="s">
        <v>586</v>
      </c>
      <c r="M112" s="722" t="s">
        <v>463</v>
      </c>
      <c r="N112" s="722" t="s">
        <v>463</v>
      </c>
      <c r="O112" s="722" t="s">
        <v>464</v>
      </c>
      <c r="P112" s="722" t="s">
        <v>464</v>
      </c>
      <c r="Q112" s="722" t="s">
        <v>463</v>
      </c>
      <c r="R112" s="722" t="s">
        <v>463</v>
      </c>
      <c r="S112" s="722" t="s">
        <v>464</v>
      </c>
      <c r="T112" s="722" t="s">
        <v>465</v>
      </c>
      <c r="U112" s="722" t="s">
        <v>465</v>
      </c>
      <c r="V112" s="722" t="s">
        <v>464</v>
      </c>
      <c r="W112" s="722" t="s">
        <v>466</v>
      </c>
      <c r="X112" s="532" t="s">
        <v>554</v>
      </c>
    </row>
    <row r="113" spans="1:25">
      <c r="A113" s="731">
        <v>45762</v>
      </c>
      <c r="B113" s="722" t="s">
        <v>1756</v>
      </c>
      <c r="C113" s="722" t="s">
        <v>487</v>
      </c>
      <c r="D113" s="722">
        <v>23</v>
      </c>
      <c r="E113" s="722" t="s">
        <v>462</v>
      </c>
      <c r="F113" s="722" t="s">
        <v>468</v>
      </c>
      <c r="G113" s="722" t="s">
        <v>648</v>
      </c>
      <c r="H113" s="722" t="s">
        <v>463</v>
      </c>
      <c r="I113" s="722" t="s">
        <v>464</v>
      </c>
      <c r="J113" s="722" t="s">
        <v>464</v>
      </c>
      <c r="K113" s="722" t="s">
        <v>463</v>
      </c>
      <c r="L113" s="732" t="s">
        <v>463</v>
      </c>
      <c r="M113" s="722" t="s">
        <v>647</v>
      </c>
      <c r="N113" s="722" t="s">
        <v>647</v>
      </c>
      <c r="O113" s="722" t="s">
        <v>464</v>
      </c>
      <c r="P113" s="722" t="s">
        <v>464</v>
      </c>
      <c r="Q113" s="722" t="s">
        <v>586</v>
      </c>
      <c r="R113" s="722" t="s">
        <v>463</v>
      </c>
      <c r="S113" s="722" t="s">
        <v>464</v>
      </c>
      <c r="T113" s="722" t="s">
        <v>465</v>
      </c>
      <c r="U113" s="722" t="s">
        <v>465</v>
      </c>
      <c r="V113" s="722" t="s">
        <v>464</v>
      </c>
      <c r="W113" s="722" t="s">
        <v>466</v>
      </c>
      <c r="X113" s="532" t="s">
        <v>554</v>
      </c>
    </row>
    <row r="114" spans="1:25">
      <c r="A114" s="731">
        <v>45762</v>
      </c>
      <c r="B114" s="722" t="s">
        <v>1756</v>
      </c>
      <c r="C114" s="722" t="s">
        <v>998</v>
      </c>
      <c r="D114" s="722"/>
      <c r="E114" s="722" t="s">
        <v>462</v>
      </c>
      <c r="F114" s="722" t="s">
        <v>463</v>
      </c>
      <c r="G114" s="722" t="s">
        <v>463</v>
      </c>
      <c r="H114" s="722" t="s">
        <v>463</v>
      </c>
      <c r="I114" s="722" t="s">
        <v>464</v>
      </c>
      <c r="J114" s="722" t="s">
        <v>464</v>
      </c>
      <c r="K114" s="722" t="s">
        <v>463</v>
      </c>
      <c r="L114" s="732" t="s">
        <v>463</v>
      </c>
      <c r="M114" s="722" t="s">
        <v>463</v>
      </c>
      <c r="N114" s="722" t="s">
        <v>463</v>
      </c>
      <c r="O114" s="722" t="s">
        <v>464</v>
      </c>
      <c r="P114" s="722" t="s">
        <v>464</v>
      </c>
      <c r="Q114" s="722" t="s">
        <v>463</v>
      </c>
      <c r="R114" s="722" t="s">
        <v>463</v>
      </c>
      <c r="S114" s="722" t="s">
        <v>464</v>
      </c>
      <c r="T114" s="722" t="s">
        <v>465</v>
      </c>
      <c r="U114" s="722" t="s">
        <v>465</v>
      </c>
      <c r="V114" s="722" t="s">
        <v>464</v>
      </c>
      <c r="W114" s="722" t="s">
        <v>466</v>
      </c>
      <c r="X114" s="532" t="s">
        <v>554</v>
      </c>
    </row>
    <row r="115" spans="1:25" ht="15">
      <c r="A115" s="731">
        <v>45763</v>
      </c>
      <c r="B115" s="722" t="s">
        <v>1756</v>
      </c>
      <c r="C115" s="722" t="s">
        <v>461</v>
      </c>
      <c r="D115" s="722">
        <v>1</v>
      </c>
      <c r="E115" s="722" t="s">
        <v>462</v>
      </c>
      <c r="F115" s="722" t="s">
        <v>463</v>
      </c>
      <c r="G115" s="722" t="s">
        <v>463</v>
      </c>
      <c r="H115" s="722" t="s">
        <v>463</v>
      </c>
      <c r="I115" s="722" t="s">
        <v>464</v>
      </c>
      <c r="J115" s="722" t="s">
        <v>464</v>
      </c>
      <c r="K115" s="722" t="s">
        <v>463</v>
      </c>
      <c r="L115" s="722" t="s">
        <v>586</v>
      </c>
      <c r="M115" s="722" t="s">
        <v>463</v>
      </c>
      <c r="N115" s="722" t="s">
        <v>463</v>
      </c>
      <c r="O115" s="722" t="s">
        <v>464</v>
      </c>
      <c r="P115" s="722" t="s">
        <v>464</v>
      </c>
      <c r="Q115" s="722" t="s">
        <v>463</v>
      </c>
      <c r="R115" s="722" t="s">
        <v>463</v>
      </c>
      <c r="S115" s="722" t="s">
        <v>464</v>
      </c>
      <c r="T115" s="722" t="s">
        <v>465</v>
      </c>
      <c r="U115" s="722" t="s">
        <v>465</v>
      </c>
      <c r="V115" s="722" t="s">
        <v>464</v>
      </c>
      <c r="W115" s="722" t="s">
        <v>466</v>
      </c>
      <c r="X115" s="733" t="s">
        <v>553</v>
      </c>
      <c r="Y115"/>
    </row>
    <row r="116" spans="1:25" ht="15">
      <c r="A116" s="731">
        <v>45763</v>
      </c>
      <c r="B116" s="722" t="s">
        <v>1756</v>
      </c>
      <c r="C116" s="722" t="s">
        <v>994</v>
      </c>
      <c r="D116" s="722">
        <v>2</v>
      </c>
      <c r="E116" s="722" t="s">
        <v>462</v>
      </c>
      <c r="F116" s="722" t="s">
        <v>463</v>
      </c>
      <c r="G116" s="722" t="s">
        <v>463</v>
      </c>
      <c r="H116" s="722" t="s">
        <v>463</v>
      </c>
      <c r="I116" s="722" t="s">
        <v>464</v>
      </c>
      <c r="J116" s="722" t="s">
        <v>464</v>
      </c>
      <c r="K116" s="722" t="s">
        <v>463</v>
      </c>
      <c r="L116" s="722" t="s">
        <v>587</v>
      </c>
      <c r="M116" s="722" t="s">
        <v>463</v>
      </c>
      <c r="N116" s="722" t="s">
        <v>463</v>
      </c>
      <c r="O116" s="722" t="s">
        <v>464</v>
      </c>
      <c r="P116" s="722" t="s">
        <v>464</v>
      </c>
      <c r="Q116" s="722" t="s">
        <v>463</v>
      </c>
      <c r="R116" s="722" t="s">
        <v>463</v>
      </c>
      <c r="S116" s="722" t="s">
        <v>464</v>
      </c>
      <c r="T116" s="722" t="s">
        <v>465</v>
      </c>
      <c r="U116" s="722" t="s">
        <v>465</v>
      </c>
      <c r="V116" s="722" t="s">
        <v>464</v>
      </c>
      <c r="W116" s="722" t="s">
        <v>466</v>
      </c>
      <c r="X116" s="733" t="s">
        <v>553</v>
      </c>
      <c r="Y116"/>
    </row>
    <row r="117" spans="1:25" ht="15">
      <c r="A117" s="731">
        <v>45763</v>
      </c>
      <c r="B117" s="722" t="s">
        <v>1756</v>
      </c>
      <c r="C117" s="722" t="s">
        <v>488</v>
      </c>
      <c r="D117" s="722">
        <v>3</v>
      </c>
      <c r="E117" s="722" t="s">
        <v>462</v>
      </c>
      <c r="F117" s="722" t="s">
        <v>463</v>
      </c>
      <c r="G117" s="722" t="s">
        <v>463</v>
      </c>
      <c r="H117" s="722" t="s">
        <v>463</v>
      </c>
      <c r="I117" s="722" t="s">
        <v>464</v>
      </c>
      <c r="J117" s="722" t="s">
        <v>464</v>
      </c>
      <c r="K117" s="722" t="s">
        <v>463</v>
      </c>
      <c r="L117" s="722" t="s">
        <v>463</v>
      </c>
      <c r="M117" s="722" t="s">
        <v>463</v>
      </c>
      <c r="N117" s="722" t="s">
        <v>463</v>
      </c>
      <c r="O117" s="722" t="s">
        <v>464</v>
      </c>
      <c r="P117" s="722" t="s">
        <v>464</v>
      </c>
      <c r="Q117" s="722" t="s">
        <v>463</v>
      </c>
      <c r="R117" s="722" t="s">
        <v>463</v>
      </c>
      <c r="S117" s="722" t="s">
        <v>464</v>
      </c>
      <c r="T117" s="722" t="s">
        <v>465</v>
      </c>
      <c r="U117" s="722" t="s">
        <v>465</v>
      </c>
      <c r="V117" s="722" t="s">
        <v>464</v>
      </c>
      <c r="W117" s="722" t="s">
        <v>466</v>
      </c>
      <c r="X117" s="733" t="s">
        <v>553</v>
      </c>
      <c r="Y117"/>
    </row>
    <row r="118" spans="1:25" ht="15">
      <c r="A118" s="731">
        <v>45763</v>
      </c>
      <c r="B118" s="722" t="s">
        <v>1756</v>
      </c>
      <c r="C118" s="722" t="s">
        <v>489</v>
      </c>
      <c r="D118" s="722">
        <v>4</v>
      </c>
      <c r="E118" s="722" t="s">
        <v>462</v>
      </c>
      <c r="F118" s="722" t="s">
        <v>463</v>
      </c>
      <c r="G118" s="722" t="s">
        <v>463</v>
      </c>
      <c r="H118" s="722" t="s">
        <v>463</v>
      </c>
      <c r="I118" s="722" t="s">
        <v>464</v>
      </c>
      <c r="J118" s="722" t="s">
        <v>464</v>
      </c>
      <c r="K118" s="722" t="s">
        <v>468</v>
      </c>
      <c r="L118" s="722" t="s">
        <v>587</v>
      </c>
      <c r="M118" s="722" t="s">
        <v>463</v>
      </c>
      <c r="N118" s="722" t="s">
        <v>463</v>
      </c>
      <c r="O118" s="722" t="s">
        <v>464</v>
      </c>
      <c r="P118" s="722" t="s">
        <v>464</v>
      </c>
      <c r="Q118" s="722" t="s">
        <v>463</v>
      </c>
      <c r="R118" s="722" t="s">
        <v>463</v>
      </c>
      <c r="S118" s="722" t="s">
        <v>464</v>
      </c>
      <c r="T118" s="722" t="s">
        <v>465</v>
      </c>
      <c r="U118" s="722" t="s">
        <v>465</v>
      </c>
      <c r="V118" s="722" t="s">
        <v>464</v>
      </c>
      <c r="W118" s="722" t="s">
        <v>466</v>
      </c>
      <c r="X118" s="733" t="s">
        <v>553</v>
      </c>
      <c r="Y118"/>
    </row>
    <row r="119" spans="1:25" s="233" customFormat="1">
      <c r="A119" s="238"/>
      <c r="B119" s="238"/>
      <c r="C119" s="238"/>
      <c r="D119" s="238"/>
      <c r="E119" s="238"/>
      <c r="F119" s="238"/>
      <c r="G119" s="238"/>
      <c r="H119" s="238"/>
      <c r="I119" s="238"/>
      <c r="J119" s="238"/>
      <c r="K119" s="238"/>
      <c r="L119" s="238"/>
      <c r="M119" s="238"/>
      <c r="N119" s="238"/>
      <c r="O119" s="238"/>
      <c r="P119" s="238"/>
      <c r="Q119" s="238"/>
      <c r="R119" s="238"/>
      <c r="S119" s="238"/>
      <c r="T119" s="238"/>
      <c r="U119" s="238"/>
      <c r="V119" s="238"/>
      <c r="W119" s="238"/>
      <c r="X119" s="238"/>
    </row>
    <row r="120" spans="1:25">
      <c r="A120" s="849" t="s">
        <v>2071</v>
      </c>
      <c r="B120" s="853" t="s">
        <v>1756</v>
      </c>
      <c r="C120" s="853" t="s">
        <v>461</v>
      </c>
      <c r="D120" s="853">
        <v>1</v>
      </c>
      <c r="E120" s="853" t="s">
        <v>462</v>
      </c>
      <c r="F120" s="853" t="s">
        <v>463</v>
      </c>
      <c r="G120" s="853" t="s">
        <v>463</v>
      </c>
      <c r="H120" s="853" t="s">
        <v>463</v>
      </c>
      <c r="I120" s="853" t="s">
        <v>464</v>
      </c>
      <c r="J120" s="853" t="s">
        <v>464</v>
      </c>
      <c r="K120" s="853" t="s">
        <v>463</v>
      </c>
      <c r="L120" s="854" t="s">
        <v>463</v>
      </c>
      <c r="M120" s="853" t="s">
        <v>463</v>
      </c>
      <c r="N120" s="853" t="s">
        <v>463</v>
      </c>
      <c r="O120" s="853" t="s">
        <v>464</v>
      </c>
      <c r="P120" s="853" t="s">
        <v>464</v>
      </c>
      <c r="Q120" s="853" t="s">
        <v>463</v>
      </c>
      <c r="R120" s="853" t="s">
        <v>463</v>
      </c>
      <c r="S120" s="853" t="s">
        <v>464</v>
      </c>
      <c r="T120" s="853" t="s">
        <v>465</v>
      </c>
      <c r="U120" s="853" t="s">
        <v>465</v>
      </c>
      <c r="V120" s="853" t="s">
        <v>464</v>
      </c>
      <c r="W120" s="853" t="s">
        <v>466</v>
      </c>
      <c r="X120" s="532" t="s">
        <v>554</v>
      </c>
    </row>
    <row r="121" spans="1:25">
      <c r="A121" s="849" t="s">
        <v>2071</v>
      </c>
      <c r="B121" s="853" t="s">
        <v>1756</v>
      </c>
      <c r="C121" s="853" t="s">
        <v>467</v>
      </c>
      <c r="D121" s="853">
        <v>2</v>
      </c>
      <c r="E121" s="853" t="s">
        <v>462</v>
      </c>
      <c r="F121" s="853" t="s">
        <v>463</v>
      </c>
      <c r="G121" s="853" t="s">
        <v>463</v>
      </c>
      <c r="H121" s="853" t="s">
        <v>463</v>
      </c>
      <c r="I121" s="853" t="s">
        <v>464</v>
      </c>
      <c r="J121" s="853" t="s">
        <v>464</v>
      </c>
      <c r="K121" s="853" t="s">
        <v>463</v>
      </c>
      <c r="L121" s="854" t="s">
        <v>463</v>
      </c>
      <c r="M121" s="853" t="s">
        <v>463</v>
      </c>
      <c r="N121" s="853" t="s">
        <v>463</v>
      </c>
      <c r="O121" s="853" t="s">
        <v>2072</v>
      </c>
      <c r="P121" s="853" t="s">
        <v>464</v>
      </c>
      <c r="Q121" s="853" t="s">
        <v>463</v>
      </c>
      <c r="R121" s="853" t="s">
        <v>463</v>
      </c>
      <c r="S121" s="853" t="s">
        <v>464</v>
      </c>
      <c r="T121" s="853" t="s">
        <v>465</v>
      </c>
      <c r="U121" s="853" t="s">
        <v>465</v>
      </c>
      <c r="V121" s="853" t="s">
        <v>464</v>
      </c>
      <c r="W121" s="853" t="s">
        <v>466</v>
      </c>
      <c r="X121" s="532" t="s">
        <v>554</v>
      </c>
    </row>
    <row r="122" spans="1:25">
      <c r="A122" s="849" t="s">
        <v>2071</v>
      </c>
      <c r="B122" s="853" t="s">
        <v>1756</v>
      </c>
      <c r="C122" s="853" t="s">
        <v>376</v>
      </c>
      <c r="D122" s="853">
        <v>3</v>
      </c>
      <c r="E122" s="853" t="s">
        <v>462</v>
      </c>
      <c r="F122" s="853" t="s">
        <v>463</v>
      </c>
      <c r="G122" s="853" t="s">
        <v>463</v>
      </c>
      <c r="H122" s="853" t="s">
        <v>463</v>
      </c>
      <c r="I122" s="853" t="s">
        <v>464</v>
      </c>
      <c r="J122" s="853" t="s">
        <v>464</v>
      </c>
      <c r="K122" s="853" t="s">
        <v>463</v>
      </c>
      <c r="L122" s="854" t="s">
        <v>647</v>
      </c>
      <c r="M122" s="853" t="s">
        <v>463</v>
      </c>
      <c r="N122" s="853" t="s">
        <v>463</v>
      </c>
      <c r="O122" s="853" t="s">
        <v>464</v>
      </c>
      <c r="P122" s="853" t="s">
        <v>464</v>
      </c>
      <c r="Q122" s="853" t="s">
        <v>463</v>
      </c>
      <c r="R122" s="853" t="s">
        <v>463</v>
      </c>
      <c r="S122" s="853" t="s">
        <v>464</v>
      </c>
      <c r="T122" s="853" t="s">
        <v>465</v>
      </c>
      <c r="U122" s="853" t="s">
        <v>465</v>
      </c>
      <c r="V122" s="853" t="s">
        <v>464</v>
      </c>
      <c r="W122" s="853" t="s">
        <v>466</v>
      </c>
      <c r="X122" s="532" t="s">
        <v>554</v>
      </c>
    </row>
    <row r="123" spans="1:25">
      <c r="A123" s="849" t="s">
        <v>2071</v>
      </c>
      <c r="B123" s="853" t="s">
        <v>1756</v>
      </c>
      <c r="C123" s="853" t="s">
        <v>469</v>
      </c>
      <c r="D123" s="853">
        <v>4</v>
      </c>
      <c r="E123" s="853" t="s">
        <v>462</v>
      </c>
      <c r="F123" s="853" t="s">
        <v>463</v>
      </c>
      <c r="G123" s="853" t="s">
        <v>463</v>
      </c>
      <c r="H123" s="853" t="s">
        <v>463</v>
      </c>
      <c r="I123" s="853" t="s">
        <v>464</v>
      </c>
      <c r="J123" s="853" t="s">
        <v>464</v>
      </c>
      <c r="K123" s="853" t="s">
        <v>463</v>
      </c>
      <c r="L123" s="854" t="s">
        <v>463</v>
      </c>
      <c r="M123" s="853" t="s">
        <v>463</v>
      </c>
      <c r="N123" s="853" t="s">
        <v>463</v>
      </c>
      <c r="O123" s="853" t="s">
        <v>464</v>
      </c>
      <c r="P123" s="853" t="s">
        <v>464</v>
      </c>
      <c r="Q123" s="853" t="s">
        <v>463</v>
      </c>
      <c r="R123" s="853" t="s">
        <v>463</v>
      </c>
      <c r="S123" s="853" t="s">
        <v>464</v>
      </c>
      <c r="T123" s="853" t="s">
        <v>465</v>
      </c>
      <c r="U123" s="853" t="s">
        <v>465</v>
      </c>
      <c r="V123" s="853" t="s">
        <v>464</v>
      </c>
      <c r="W123" s="853" t="s">
        <v>466</v>
      </c>
      <c r="X123" s="532" t="s">
        <v>554</v>
      </c>
    </row>
    <row r="124" spans="1:25" ht="15">
      <c r="A124" s="849" t="s">
        <v>2071</v>
      </c>
      <c r="B124" s="853" t="s">
        <v>1756</v>
      </c>
      <c r="C124" s="853" t="s">
        <v>470</v>
      </c>
      <c r="D124" s="853">
        <v>5</v>
      </c>
      <c r="E124" s="853" t="s">
        <v>462</v>
      </c>
      <c r="F124" s="853" t="s">
        <v>463</v>
      </c>
      <c r="G124" s="853" t="s">
        <v>586</v>
      </c>
      <c r="H124" s="853" t="s">
        <v>463</v>
      </c>
      <c r="I124" s="853" t="s">
        <v>464</v>
      </c>
      <c r="J124" s="853" t="s">
        <v>464</v>
      </c>
      <c r="K124" s="853" t="s">
        <v>463</v>
      </c>
      <c r="L124" s="854" t="s">
        <v>463</v>
      </c>
      <c r="M124" s="853" t="s">
        <v>586</v>
      </c>
      <c r="N124" s="853" t="s">
        <v>586</v>
      </c>
      <c r="O124" s="853" t="s">
        <v>2072</v>
      </c>
      <c r="P124" s="853" t="s">
        <v>464</v>
      </c>
      <c r="Q124" s="819" t="s">
        <v>586</v>
      </c>
      <c r="R124" s="853" t="s">
        <v>463</v>
      </c>
      <c r="S124" s="853" t="s">
        <v>464</v>
      </c>
      <c r="T124" s="853" t="s">
        <v>465</v>
      </c>
      <c r="U124" s="853" t="s">
        <v>465</v>
      </c>
      <c r="V124" s="853" t="s">
        <v>464</v>
      </c>
      <c r="W124" s="853" t="s">
        <v>466</v>
      </c>
      <c r="X124" s="532" t="s">
        <v>554</v>
      </c>
    </row>
    <row r="125" spans="1:25">
      <c r="A125" s="849" t="s">
        <v>2071</v>
      </c>
      <c r="B125" s="853" t="s">
        <v>1756</v>
      </c>
      <c r="C125" s="853" t="s">
        <v>471</v>
      </c>
      <c r="D125" s="853">
        <v>6</v>
      </c>
      <c r="E125" s="853" t="s">
        <v>462</v>
      </c>
      <c r="F125" s="853" t="s">
        <v>463</v>
      </c>
      <c r="G125" s="853" t="s">
        <v>463</v>
      </c>
      <c r="H125" s="853" t="s">
        <v>463</v>
      </c>
      <c r="I125" s="853" t="s">
        <v>464</v>
      </c>
      <c r="J125" s="853" t="s">
        <v>464</v>
      </c>
      <c r="K125" s="853" t="s">
        <v>463</v>
      </c>
      <c r="L125" s="854" t="s">
        <v>586</v>
      </c>
      <c r="M125" s="853" t="s">
        <v>586</v>
      </c>
      <c r="N125" s="853" t="s">
        <v>463</v>
      </c>
      <c r="O125" s="853" t="s">
        <v>464</v>
      </c>
      <c r="P125" s="853" t="s">
        <v>464</v>
      </c>
      <c r="Q125" s="853" t="s">
        <v>586</v>
      </c>
      <c r="R125" s="853" t="s">
        <v>463</v>
      </c>
      <c r="S125" s="853" t="s">
        <v>464</v>
      </c>
      <c r="T125" s="853" t="s">
        <v>465</v>
      </c>
      <c r="U125" s="853" t="s">
        <v>465</v>
      </c>
      <c r="V125" s="853" t="s">
        <v>464</v>
      </c>
      <c r="W125" s="853" t="s">
        <v>466</v>
      </c>
      <c r="X125" s="532" t="s">
        <v>554</v>
      </c>
    </row>
    <row r="126" spans="1:25" ht="15">
      <c r="A126" s="849" t="s">
        <v>2071</v>
      </c>
      <c r="B126" s="853" t="s">
        <v>1756</v>
      </c>
      <c r="C126" s="853" t="s">
        <v>472</v>
      </c>
      <c r="D126" s="853">
        <v>7</v>
      </c>
      <c r="E126" s="853" t="s">
        <v>462</v>
      </c>
      <c r="F126" s="853" t="s">
        <v>463</v>
      </c>
      <c r="G126" s="853" t="s">
        <v>463</v>
      </c>
      <c r="H126" s="853" t="s">
        <v>463</v>
      </c>
      <c r="I126" s="853" t="s">
        <v>464</v>
      </c>
      <c r="J126" s="853" t="s">
        <v>464</v>
      </c>
      <c r="K126" s="853" t="s">
        <v>463</v>
      </c>
      <c r="L126" s="854" t="s">
        <v>463</v>
      </c>
      <c r="M126" s="853" t="s">
        <v>463</v>
      </c>
      <c r="N126" s="853" t="s">
        <v>463</v>
      </c>
      <c r="O126" s="853" t="s">
        <v>2072</v>
      </c>
      <c r="P126" s="853" t="s">
        <v>464</v>
      </c>
      <c r="Q126" s="819" t="s">
        <v>586</v>
      </c>
      <c r="R126" s="853" t="s">
        <v>463</v>
      </c>
      <c r="S126" s="853" t="s">
        <v>464</v>
      </c>
      <c r="T126" s="853" t="s">
        <v>465</v>
      </c>
      <c r="U126" s="853" t="s">
        <v>465</v>
      </c>
      <c r="V126" s="853" t="s">
        <v>464</v>
      </c>
      <c r="W126" s="853" t="s">
        <v>466</v>
      </c>
      <c r="X126" s="532" t="s">
        <v>554</v>
      </c>
    </row>
    <row r="127" spans="1:25">
      <c r="A127" s="849" t="s">
        <v>2071</v>
      </c>
      <c r="B127" s="853" t="s">
        <v>1756</v>
      </c>
      <c r="C127" s="853" t="s">
        <v>473</v>
      </c>
      <c r="D127" s="853">
        <v>8</v>
      </c>
      <c r="E127" s="853" t="s">
        <v>462</v>
      </c>
      <c r="F127" s="853" t="s">
        <v>468</v>
      </c>
      <c r="G127" s="853" t="s">
        <v>463</v>
      </c>
      <c r="H127" s="853" t="s">
        <v>463</v>
      </c>
      <c r="I127" s="853" t="s">
        <v>464</v>
      </c>
      <c r="J127" s="853" t="s">
        <v>464</v>
      </c>
      <c r="K127" s="853" t="s">
        <v>586</v>
      </c>
      <c r="L127" s="854" t="s">
        <v>463</v>
      </c>
      <c r="M127" s="853" t="s">
        <v>463</v>
      </c>
      <c r="N127" s="853" t="s">
        <v>463</v>
      </c>
      <c r="O127" s="853" t="s">
        <v>464</v>
      </c>
      <c r="P127" s="853" t="s">
        <v>464</v>
      </c>
      <c r="Q127" s="853" t="s">
        <v>586</v>
      </c>
      <c r="R127" s="853" t="s">
        <v>474</v>
      </c>
      <c r="S127" s="853" t="s">
        <v>464</v>
      </c>
      <c r="T127" s="853" t="s">
        <v>465</v>
      </c>
      <c r="U127" s="853" t="s">
        <v>465</v>
      </c>
      <c r="V127" s="853" t="s">
        <v>464</v>
      </c>
      <c r="W127" s="853" t="s">
        <v>466</v>
      </c>
      <c r="X127" s="532" t="s">
        <v>554</v>
      </c>
    </row>
    <row r="128" spans="1:25">
      <c r="A128" s="849" t="s">
        <v>2071</v>
      </c>
      <c r="B128" s="853" t="s">
        <v>1756</v>
      </c>
      <c r="C128" s="853" t="s">
        <v>475</v>
      </c>
      <c r="D128" s="853">
        <v>9</v>
      </c>
      <c r="E128" s="853" t="s">
        <v>462</v>
      </c>
      <c r="F128" s="853" t="s">
        <v>463</v>
      </c>
      <c r="G128" s="853" t="s">
        <v>463</v>
      </c>
      <c r="H128" s="853" t="s">
        <v>1871</v>
      </c>
      <c r="I128" s="853" t="s">
        <v>464</v>
      </c>
      <c r="J128" s="853" t="s">
        <v>464</v>
      </c>
      <c r="K128" s="853" t="s">
        <v>463</v>
      </c>
      <c r="L128" s="854" t="s">
        <v>463</v>
      </c>
      <c r="M128" s="853" t="s">
        <v>463</v>
      </c>
      <c r="N128" s="853" t="s">
        <v>463</v>
      </c>
      <c r="O128" s="853" t="s">
        <v>464</v>
      </c>
      <c r="P128" s="853" t="s">
        <v>464</v>
      </c>
      <c r="Q128" s="853" t="s">
        <v>463</v>
      </c>
      <c r="R128" s="853" t="s">
        <v>463</v>
      </c>
      <c r="S128" s="853" t="s">
        <v>464</v>
      </c>
      <c r="T128" s="853" t="s">
        <v>465</v>
      </c>
      <c r="U128" s="853" t="s">
        <v>465</v>
      </c>
      <c r="V128" s="853" t="s">
        <v>464</v>
      </c>
      <c r="W128" s="853" t="s">
        <v>466</v>
      </c>
      <c r="X128" s="532" t="s">
        <v>554</v>
      </c>
    </row>
    <row r="129" spans="1:24">
      <c r="A129" s="849" t="s">
        <v>2071</v>
      </c>
      <c r="B129" s="853" t="s">
        <v>1756</v>
      </c>
      <c r="C129" s="853" t="s">
        <v>476</v>
      </c>
      <c r="D129" s="853">
        <v>10</v>
      </c>
      <c r="E129" s="853" t="s">
        <v>462</v>
      </c>
      <c r="F129" s="853" t="s">
        <v>463</v>
      </c>
      <c r="G129" s="853" t="s">
        <v>463</v>
      </c>
      <c r="H129" s="853" t="s">
        <v>463</v>
      </c>
      <c r="I129" s="853" t="s">
        <v>464</v>
      </c>
      <c r="J129" s="853" t="s">
        <v>464</v>
      </c>
      <c r="K129" s="853" t="s">
        <v>463</v>
      </c>
      <c r="L129" s="854" t="s">
        <v>463</v>
      </c>
      <c r="M129" s="853" t="s">
        <v>463</v>
      </c>
      <c r="N129" s="853" t="s">
        <v>463</v>
      </c>
      <c r="O129" s="853" t="s">
        <v>464</v>
      </c>
      <c r="P129" s="853" t="s">
        <v>464</v>
      </c>
      <c r="Q129" s="853" t="s">
        <v>463</v>
      </c>
      <c r="R129" s="853" t="s">
        <v>463</v>
      </c>
      <c r="S129" s="853" t="s">
        <v>464</v>
      </c>
      <c r="T129" s="853" t="s">
        <v>465</v>
      </c>
      <c r="U129" s="853" t="s">
        <v>465</v>
      </c>
      <c r="V129" s="853" t="s">
        <v>464</v>
      </c>
      <c r="W129" s="853" t="s">
        <v>466</v>
      </c>
      <c r="X129" s="532" t="s">
        <v>554</v>
      </c>
    </row>
    <row r="130" spans="1:24">
      <c r="A130" s="849" t="s">
        <v>2071</v>
      </c>
      <c r="B130" s="853" t="s">
        <v>1756</v>
      </c>
      <c r="C130" s="853" t="s">
        <v>477</v>
      </c>
      <c r="D130" s="853">
        <v>11</v>
      </c>
      <c r="E130" s="853" t="s">
        <v>462</v>
      </c>
      <c r="F130" s="853" t="s">
        <v>463</v>
      </c>
      <c r="G130" s="853" t="s">
        <v>463</v>
      </c>
      <c r="H130" s="853" t="s">
        <v>463</v>
      </c>
      <c r="I130" s="853" t="s">
        <v>464</v>
      </c>
      <c r="J130" s="853" t="s">
        <v>464</v>
      </c>
      <c r="K130" s="853" t="s">
        <v>463</v>
      </c>
      <c r="L130" s="854" t="s">
        <v>463</v>
      </c>
      <c r="M130" s="853" t="s">
        <v>463</v>
      </c>
      <c r="N130" s="853" t="s">
        <v>463</v>
      </c>
      <c r="O130" s="853" t="s">
        <v>2072</v>
      </c>
      <c r="P130" s="853" t="s">
        <v>464</v>
      </c>
      <c r="Q130" s="853" t="s">
        <v>463</v>
      </c>
      <c r="R130" s="853" t="s">
        <v>463</v>
      </c>
      <c r="S130" s="853" t="s">
        <v>464</v>
      </c>
      <c r="T130" s="853" t="s">
        <v>465</v>
      </c>
      <c r="U130" s="853" t="s">
        <v>465</v>
      </c>
      <c r="V130" s="853" t="s">
        <v>464</v>
      </c>
      <c r="W130" s="853" t="s">
        <v>466</v>
      </c>
      <c r="X130" s="532" t="s">
        <v>554</v>
      </c>
    </row>
    <row r="131" spans="1:24">
      <c r="A131" s="849" t="s">
        <v>2071</v>
      </c>
      <c r="B131" s="853" t="s">
        <v>1756</v>
      </c>
      <c r="C131" s="853" t="s">
        <v>478</v>
      </c>
      <c r="D131" s="853">
        <v>12</v>
      </c>
      <c r="E131" s="853" t="s">
        <v>462</v>
      </c>
      <c r="F131" s="853" t="s">
        <v>463</v>
      </c>
      <c r="G131" s="853" t="s">
        <v>463</v>
      </c>
      <c r="H131" s="853" t="s">
        <v>463</v>
      </c>
      <c r="I131" s="853" t="s">
        <v>464</v>
      </c>
      <c r="J131" s="853" t="s">
        <v>464</v>
      </c>
      <c r="K131" s="853" t="s">
        <v>586</v>
      </c>
      <c r="L131" s="854" t="s">
        <v>463</v>
      </c>
      <c r="M131" s="853" t="s">
        <v>463</v>
      </c>
      <c r="N131" s="853" t="s">
        <v>463</v>
      </c>
      <c r="O131" s="853" t="s">
        <v>464</v>
      </c>
      <c r="P131" s="853" t="s">
        <v>464</v>
      </c>
      <c r="Q131" s="853" t="s">
        <v>463</v>
      </c>
      <c r="R131" s="853" t="s">
        <v>463</v>
      </c>
      <c r="S131" s="853" t="s">
        <v>464</v>
      </c>
      <c r="T131" s="853" t="s">
        <v>465</v>
      </c>
      <c r="U131" s="853" t="s">
        <v>465</v>
      </c>
      <c r="V131" s="853" t="s">
        <v>464</v>
      </c>
      <c r="W131" s="853" t="s">
        <v>466</v>
      </c>
      <c r="X131" s="532" t="s">
        <v>554</v>
      </c>
    </row>
    <row r="132" spans="1:24">
      <c r="A132" s="849" t="s">
        <v>2071</v>
      </c>
      <c r="B132" s="853" t="s">
        <v>1756</v>
      </c>
      <c r="C132" s="853" t="s">
        <v>479</v>
      </c>
      <c r="D132" s="853">
        <v>13</v>
      </c>
      <c r="E132" s="853" t="s">
        <v>462</v>
      </c>
      <c r="F132" s="853" t="s">
        <v>463</v>
      </c>
      <c r="G132" s="853" t="s">
        <v>463</v>
      </c>
      <c r="H132" s="853" t="s">
        <v>463</v>
      </c>
      <c r="I132" s="853" t="s">
        <v>464</v>
      </c>
      <c r="J132" s="853" t="s">
        <v>464</v>
      </c>
      <c r="K132" s="853" t="s">
        <v>463</v>
      </c>
      <c r="L132" s="854" t="s">
        <v>463</v>
      </c>
      <c r="M132" s="853" t="s">
        <v>463</v>
      </c>
      <c r="N132" s="853" t="s">
        <v>463</v>
      </c>
      <c r="O132" s="853" t="s">
        <v>2072</v>
      </c>
      <c r="P132" s="853" t="s">
        <v>464</v>
      </c>
      <c r="Q132" s="853" t="s">
        <v>463</v>
      </c>
      <c r="R132" s="853" t="s">
        <v>463</v>
      </c>
      <c r="S132" s="853" t="s">
        <v>464</v>
      </c>
      <c r="T132" s="853" t="s">
        <v>465</v>
      </c>
      <c r="U132" s="853" t="s">
        <v>465</v>
      </c>
      <c r="V132" s="853" t="s">
        <v>464</v>
      </c>
      <c r="W132" s="853" t="s">
        <v>466</v>
      </c>
      <c r="X132" s="532" t="s">
        <v>554</v>
      </c>
    </row>
    <row r="133" spans="1:24">
      <c r="A133" s="849" t="s">
        <v>2071</v>
      </c>
      <c r="B133" s="853" t="s">
        <v>1756</v>
      </c>
      <c r="C133" s="853" t="s">
        <v>480</v>
      </c>
      <c r="D133" s="853">
        <v>14</v>
      </c>
      <c r="E133" s="853" t="s">
        <v>462</v>
      </c>
      <c r="F133" s="853" t="s">
        <v>463</v>
      </c>
      <c r="G133" s="853" t="s">
        <v>463</v>
      </c>
      <c r="H133" s="853" t="s">
        <v>463</v>
      </c>
      <c r="I133" s="853" t="s">
        <v>464</v>
      </c>
      <c r="J133" s="853" t="s">
        <v>464</v>
      </c>
      <c r="K133" s="853" t="s">
        <v>463</v>
      </c>
      <c r="L133" s="854" t="s">
        <v>463</v>
      </c>
      <c r="M133" s="853" t="s">
        <v>463</v>
      </c>
      <c r="N133" s="853" t="s">
        <v>463</v>
      </c>
      <c r="O133" s="853" t="s">
        <v>464</v>
      </c>
      <c r="P133" s="853" t="s">
        <v>464</v>
      </c>
      <c r="Q133" s="853" t="s">
        <v>463</v>
      </c>
      <c r="R133" s="853" t="s">
        <v>463</v>
      </c>
      <c r="S133" s="853" t="s">
        <v>464</v>
      </c>
      <c r="T133" s="853" t="s">
        <v>465</v>
      </c>
      <c r="U133" s="853" t="s">
        <v>465</v>
      </c>
      <c r="V133" s="853" t="s">
        <v>464</v>
      </c>
      <c r="W133" s="853" t="s">
        <v>466</v>
      </c>
      <c r="X133" s="532" t="s">
        <v>554</v>
      </c>
    </row>
    <row r="134" spans="1:24">
      <c r="A134" s="849" t="s">
        <v>2071</v>
      </c>
      <c r="B134" s="853" t="s">
        <v>1756</v>
      </c>
      <c r="C134" s="853" t="s">
        <v>481</v>
      </c>
      <c r="D134" s="853">
        <v>15</v>
      </c>
      <c r="E134" s="853" t="s">
        <v>462</v>
      </c>
      <c r="F134" s="853" t="s">
        <v>468</v>
      </c>
      <c r="G134" s="853" t="s">
        <v>586</v>
      </c>
      <c r="H134" s="853" t="s">
        <v>463</v>
      </c>
      <c r="I134" s="853" t="s">
        <v>464</v>
      </c>
      <c r="J134" s="853" t="s">
        <v>464</v>
      </c>
      <c r="K134" s="853" t="s">
        <v>463</v>
      </c>
      <c r="L134" s="854" t="s">
        <v>586</v>
      </c>
      <c r="M134" s="853" t="s">
        <v>586</v>
      </c>
      <c r="N134" s="853" t="s">
        <v>586</v>
      </c>
      <c r="O134" s="853" t="s">
        <v>464</v>
      </c>
      <c r="P134" s="853" t="s">
        <v>464</v>
      </c>
      <c r="Q134" s="853" t="s">
        <v>586</v>
      </c>
      <c r="R134" s="853" t="s">
        <v>463</v>
      </c>
      <c r="S134" s="853" t="s">
        <v>464</v>
      </c>
      <c r="T134" s="853" t="s">
        <v>465</v>
      </c>
      <c r="U134" s="853" t="s">
        <v>465</v>
      </c>
      <c r="V134" s="853" t="s">
        <v>464</v>
      </c>
      <c r="W134" s="853" t="s">
        <v>466</v>
      </c>
      <c r="X134" s="532" t="s">
        <v>554</v>
      </c>
    </row>
    <row r="135" spans="1:24">
      <c r="A135" s="849" t="s">
        <v>2071</v>
      </c>
      <c r="B135" s="853" t="s">
        <v>1756</v>
      </c>
      <c r="C135" s="853" t="s">
        <v>482</v>
      </c>
      <c r="D135" s="853">
        <v>16</v>
      </c>
      <c r="E135" s="853" t="s">
        <v>462</v>
      </c>
      <c r="F135" s="853" t="s">
        <v>468</v>
      </c>
      <c r="G135" s="853" t="s">
        <v>586</v>
      </c>
      <c r="H135" s="853" t="s">
        <v>463</v>
      </c>
      <c r="I135" s="853" t="s">
        <v>464</v>
      </c>
      <c r="J135" s="853" t="s">
        <v>464</v>
      </c>
      <c r="K135" s="853" t="s">
        <v>586</v>
      </c>
      <c r="L135" s="854" t="s">
        <v>587</v>
      </c>
      <c r="M135" s="853" t="s">
        <v>463</v>
      </c>
      <c r="N135" s="853" t="s">
        <v>463</v>
      </c>
      <c r="O135" s="853" t="s">
        <v>464</v>
      </c>
      <c r="P135" s="853" t="s">
        <v>464</v>
      </c>
      <c r="Q135" s="853" t="s">
        <v>586</v>
      </c>
      <c r="R135" s="853" t="s">
        <v>463</v>
      </c>
      <c r="S135" s="853" t="s">
        <v>464</v>
      </c>
      <c r="T135" s="853" t="s">
        <v>465</v>
      </c>
      <c r="U135" s="853" t="s">
        <v>465</v>
      </c>
      <c r="V135" s="853" t="s">
        <v>464</v>
      </c>
      <c r="W135" s="853" t="s">
        <v>466</v>
      </c>
      <c r="X135" s="532" t="s">
        <v>554</v>
      </c>
    </row>
    <row r="136" spans="1:24">
      <c r="A136" s="849" t="s">
        <v>2071</v>
      </c>
      <c r="B136" s="853" t="s">
        <v>1756</v>
      </c>
      <c r="C136" s="853" t="s">
        <v>483</v>
      </c>
      <c r="D136" s="853">
        <v>17</v>
      </c>
      <c r="E136" s="853" t="s">
        <v>462</v>
      </c>
      <c r="F136" s="853" t="s">
        <v>463</v>
      </c>
      <c r="G136" s="853" t="s">
        <v>463</v>
      </c>
      <c r="H136" s="853" t="s">
        <v>463</v>
      </c>
      <c r="I136" s="853" t="s">
        <v>464</v>
      </c>
      <c r="J136" s="853" t="s">
        <v>464</v>
      </c>
      <c r="K136" s="853" t="s">
        <v>463</v>
      </c>
      <c r="L136" s="854" t="s">
        <v>468</v>
      </c>
      <c r="M136" s="853" t="s">
        <v>463</v>
      </c>
      <c r="N136" s="853" t="s">
        <v>463</v>
      </c>
      <c r="O136" s="853" t="s">
        <v>464</v>
      </c>
      <c r="P136" s="853" t="s">
        <v>464</v>
      </c>
      <c r="Q136" s="853" t="s">
        <v>463</v>
      </c>
      <c r="R136" s="853" t="s">
        <v>463</v>
      </c>
      <c r="S136" s="853" t="s">
        <v>464</v>
      </c>
      <c r="T136" s="853" t="s">
        <v>465</v>
      </c>
      <c r="U136" s="853" t="s">
        <v>465</v>
      </c>
      <c r="V136" s="853" t="s">
        <v>464</v>
      </c>
      <c r="W136" s="853" t="s">
        <v>466</v>
      </c>
      <c r="X136" s="532" t="s">
        <v>554</v>
      </c>
    </row>
    <row r="137" spans="1:24">
      <c r="A137" s="849" t="s">
        <v>2071</v>
      </c>
      <c r="B137" s="853" t="s">
        <v>1756</v>
      </c>
      <c r="C137" s="853" t="s">
        <v>997</v>
      </c>
      <c r="D137" s="853">
        <v>18</v>
      </c>
      <c r="E137" s="853" t="s">
        <v>462</v>
      </c>
      <c r="F137" s="853" t="s">
        <v>468</v>
      </c>
      <c r="G137" s="853" t="s">
        <v>586</v>
      </c>
      <c r="H137" s="853" t="s">
        <v>463</v>
      </c>
      <c r="I137" s="853" t="s">
        <v>464</v>
      </c>
      <c r="J137" s="853" t="s">
        <v>464</v>
      </c>
      <c r="K137" s="853" t="s">
        <v>468</v>
      </c>
      <c r="L137" s="854" t="s">
        <v>463</v>
      </c>
      <c r="M137" s="853" t="s">
        <v>586</v>
      </c>
      <c r="N137" s="853" t="s">
        <v>587</v>
      </c>
      <c r="O137" s="853" t="s">
        <v>464</v>
      </c>
      <c r="P137" s="853" t="s">
        <v>464</v>
      </c>
      <c r="Q137" s="853" t="s">
        <v>463</v>
      </c>
      <c r="R137" s="853" t="s">
        <v>463</v>
      </c>
      <c r="S137" s="853" t="s">
        <v>464</v>
      </c>
      <c r="T137" s="853" t="s">
        <v>465</v>
      </c>
      <c r="U137" s="853" t="s">
        <v>465</v>
      </c>
      <c r="V137" s="853" t="s">
        <v>464</v>
      </c>
      <c r="W137" s="853" t="s">
        <v>466</v>
      </c>
      <c r="X137" s="532" t="s">
        <v>554</v>
      </c>
    </row>
    <row r="138" spans="1:24">
      <c r="A138" s="849" t="s">
        <v>2071</v>
      </c>
      <c r="B138" s="853" t="s">
        <v>1756</v>
      </c>
      <c r="C138" s="853" t="s">
        <v>997</v>
      </c>
      <c r="D138" s="853">
        <v>19</v>
      </c>
      <c r="E138" s="853" t="s">
        <v>462</v>
      </c>
      <c r="F138" s="853" t="s">
        <v>463</v>
      </c>
      <c r="G138" s="853" t="s">
        <v>463</v>
      </c>
      <c r="H138" s="853" t="s">
        <v>463</v>
      </c>
      <c r="I138" s="853" t="s">
        <v>464</v>
      </c>
      <c r="J138" s="853" t="s">
        <v>464</v>
      </c>
      <c r="K138" s="853" t="s">
        <v>463</v>
      </c>
      <c r="L138" s="854" t="s">
        <v>463</v>
      </c>
      <c r="M138" s="853" t="s">
        <v>463</v>
      </c>
      <c r="N138" s="853" t="s">
        <v>463</v>
      </c>
      <c r="O138" s="853" t="s">
        <v>464</v>
      </c>
      <c r="P138" s="853" t="s">
        <v>464</v>
      </c>
      <c r="Q138" s="853" t="s">
        <v>463</v>
      </c>
      <c r="R138" s="853" t="s">
        <v>463</v>
      </c>
      <c r="S138" s="853" t="s">
        <v>464</v>
      </c>
      <c r="T138" s="853" t="s">
        <v>465</v>
      </c>
      <c r="U138" s="853" t="s">
        <v>465</v>
      </c>
      <c r="V138" s="853" t="s">
        <v>464</v>
      </c>
      <c r="W138" s="853" t="s">
        <v>466</v>
      </c>
      <c r="X138" s="532" t="s">
        <v>554</v>
      </c>
    </row>
    <row r="139" spans="1:24">
      <c r="A139" s="849" t="s">
        <v>2071</v>
      </c>
      <c r="B139" s="853" t="s">
        <v>1756</v>
      </c>
      <c r="C139" s="853" t="s">
        <v>484</v>
      </c>
      <c r="D139" s="853">
        <v>20</v>
      </c>
      <c r="E139" s="853" t="s">
        <v>462</v>
      </c>
      <c r="F139" s="853" t="s">
        <v>463</v>
      </c>
      <c r="G139" s="853" t="s">
        <v>463</v>
      </c>
      <c r="H139" s="853" t="s">
        <v>463</v>
      </c>
      <c r="I139" s="853" t="s">
        <v>464</v>
      </c>
      <c r="J139" s="853" t="s">
        <v>464</v>
      </c>
      <c r="K139" s="853" t="s">
        <v>463</v>
      </c>
      <c r="L139" s="854" t="s">
        <v>586</v>
      </c>
      <c r="M139" s="853" t="s">
        <v>587</v>
      </c>
      <c r="N139" s="853" t="s">
        <v>463</v>
      </c>
      <c r="O139" s="853" t="s">
        <v>2072</v>
      </c>
      <c r="P139" s="853" t="s">
        <v>464</v>
      </c>
      <c r="Q139" s="853" t="s">
        <v>463</v>
      </c>
      <c r="R139" s="853" t="s">
        <v>463</v>
      </c>
      <c r="S139" s="853" t="s">
        <v>464</v>
      </c>
      <c r="T139" s="853" t="s">
        <v>465</v>
      </c>
      <c r="U139" s="853" t="s">
        <v>465</v>
      </c>
      <c r="V139" s="853" t="s">
        <v>464</v>
      </c>
      <c r="W139" s="853" t="s">
        <v>466</v>
      </c>
      <c r="X139" s="532" t="s">
        <v>554</v>
      </c>
    </row>
    <row r="140" spans="1:24">
      <c r="A140" s="849" t="s">
        <v>2071</v>
      </c>
      <c r="B140" s="853" t="s">
        <v>1756</v>
      </c>
      <c r="C140" s="853" t="s">
        <v>485</v>
      </c>
      <c r="D140" s="853">
        <v>21</v>
      </c>
      <c r="E140" s="853" t="s">
        <v>462</v>
      </c>
      <c r="F140" s="853" t="s">
        <v>468</v>
      </c>
      <c r="G140" s="853" t="s">
        <v>586</v>
      </c>
      <c r="H140" s="853" t="s">
        <v>463</v>
      </c>
      <c r="I140" s="853" t="s">
        <v>464</v>
      </c>
      <c r="J140" s="853" t="s">
        <v>464</v>
      </c>
      <c r="K140" s="853" t="s">
        <v>463</v>
      </c>
      <c r="L140" s="854" t="s">
        <v>463</v>
      </c>
      <c r="M140" s="853" t="s">
        <v>586</v>
      </c>
      <c r="N140" s="853" t="s">
        <v>586</v>
      </c>
      <c r="O140" s="853" t="s">
        <v>464</v>
      </c>
      <c r="P140" s="853" t="s">
        <v>464</v>
      </c>
      <c r="Q140" s="853" t="s">
        <v>586</v>
      </c>
      <c r="R140" s="853" t="s">
        <v>463</v>
      </c>
      <c r="S140" s="853" t="s">
        <v>464</v>
      </c>
      <c r="T140" s="853" t="s">
        <v>465</v>
      </c>
      <c r="U140" s="853" t="s">
        <v>465</v>
      </c>
      <c r="V140" s="853" t="s">
        <v>464</v>
      </c>
      <c r="W140" s="853" t="s">
        <v>466</v>
      </c>
      <c r="X140" s="532" t="s">
        <v>554</v>
      </c>
    </row>
    <row r="141" spans="1:24">
      <c r="A141" s="849" t="s">
        <v>2071</v>
      </c>
      <c r="B141" s="853" t="s">
        <v>1756</v>
      </c>
      <c r="C141" s="853" t="s">
        <v>486</v>
      </c>
      <c r="D141" s="853">
        <v>22</v>
      </c>
      <c r="E141" s="853" t="s">
        <v>462</v>
      </c>
      <c r="F141" s="853" t="s">
        <v>463</v>
      </c>
      <c r="G141" s="853" t="s">
        <v>463</v>
      </c>
      <c r="H141" s="853" t="s">
        <v>463</v>
      </c>
      <c r="I141" s="853" t="s">
        <v>464</v>
      </c>
      <c r="J141" s="853" t="s">
        <v>464</v>
      </c>
      <c r="K141" s="853" t="s">
        <v>463</v>
      </c>
      <c r="L141" s="854" t="s">
        <v>586</v>
      </c>
      <c r="M141" s="853" t="s">
        <v>463</v>
      </c>
      <c r="N141" s="853" t="s">
        <v>463</v>
      </c>
      <c r="O141" s="853" t="s">
        <v>464</v>
      </c>
      <c r="P141" s="853" t="s">
        <v>464</v>
      </c>
      <c r="Q141" s="853" t="s">
        <v>463</v>
      </c>
      <c r="R141" s="853" t="s">
        <v>463</v>
      </c>
      <c r="S141" s="853" t="s">
        <v>464</v>
      </c>
      <c r="T141" s="853" t="s">
        <v>465</v>
      </c>
      <c r="U141" s="853" t="s">
        <v>465</v>
      </c>
      <c r="V141" s="853" t="s">
        <v>464</v>
      </c>
      <c r="W141" s="853" t="s">
        <v>466</v>
      </c>
      <c r="X141" s="532" t="s">
        <v>554</v>
      </c>
    </row>
    <row r="142" spans="1:24">
      <c r="A142" s="849" t="s">
        <v>2071</v>
      </c>
      <c r="B142" s="853" t="s">
        <v>1756</v>
      </c>
      <c r="C142" s="853" t="s">
        <v>487</v>
      </c>
      <c r="D142" s="853">
        <v>23</v>
      </c>
      <c r="E142" s="853" t="s">
        <v>462</v>
      </c>
      <c r="F142" s="853" t="s">
        <v>468</v>
      </c>
      <c r="G142" s="853" t="s">
        <v>648</v>
      </c>
      <c r="H142" s="853" t="s">
        <v>463</v>
      </c>
      <c r="I142" s="853" t="s">
        <v>464</v>
      </c>
      <c r="J142" s="853" t="s">
        <v>464</v>
      </c>
      <c r="K142" s="853" t="s">
        <v>463</v>
      </c>
      <c r="L142" s="854" t="s">
        <v>463</v>
      </c>
      <c r="M142" s="853" t="s">
        <v>647</v>
      </c>
      <c r="N142" s="853" t="s">
        <v>647</v>
      </c>
      <c r="O142" s="853" t="s">
        <v>2072</v>
      </c>
      <c r="P142" s="853" t="s">
        <v>464</v>
      </c>
      <c r="Q142" s="853" t="s">
        <v>586</v>
      </c>
      <c r="R142" s="853" t="s">
        <v>463</v>
      </c>
      <c r="S142" s="853" t="s">
        <v>464</v>
      </c>
      <c r="T142" s="853" t="s">
        <v>465</v>
      </c>
      <c r="U142" s="853" t="s">
        <v>465</v>
      </c>
      <c r="V142" s="853" t="s">
        <v>464</v>
      </c>
      <c r="W142" s="853" t="s">
        <v>466</v>
      </c>
      <c r="X142" s="532" t="s">
        <v>554</v>
      </c>
    </row>
    <row r="143" spans="1:24">
      <c r="A143" s="849" t="s">
        <v>2071</v>
      </c>
      <c r="B143" s="853" t="s">
        <v>1756</v>
      </c>
      <c r="C143" s="853" t="s">
        <v>998</v>
      </c>
      <c r="D143" s="853"/>
      <c r="E143" s="853" t="s">
        <v>462</v>
      </c>
      <c r="F143" s="853" t="s">
        <v>463</v>
      </c>
      <c r="G143" s="853" t="s">
        <v>463</v>
      </c>
      <c r="H143" s="853" t="s">
        <v>463</v>
      </c>
      <c r="I143" s="853" t="s">
        <v>464</v>
      </c>
      <c r="J143" s="853" t="s">
        <v>464</v>
      </c>
      <c r="K143" s="853" t="s">
        <v>463</v>
      </c>
      <c r="L143" s="854" t="s">
        <v>463</v>
      </c>
      <c r="M143" s="853" t="s">
        <v>463</v>
      </c>
      <c r="N143" s="853" t="s">
        <v>463</v>
      </c>
      <c r="O143" s="853" t="s">
        <v>464</v>
      </c>
      <c r="P143" s="853" t="s">
        <v>464</v>
      </c>
      <c r="Q143" s="853" t="s">
        <v>463</v>
      </c>
      <c r="R143" s="853" t="s">
        <v>463</v>
      </c>
      <c r="S143" s="853" t="s">
        <v>464</v>
      </c>
      <c r="T143" s="853" t="s">
        <v>465</v>
      </c>
      <c r="U143" s="853" t="s">
        <v>465</v>
      </c>
      <c r="V143" s="853" t="s">
        <v>464</v>
      </c>
      <c r="W143" s="853" t="s">
        <v>466</v>
      </c>
      <c r="X143" s="532" t="s">
        <v>554</v>
      </c>
    </row>
    <row r="144" spans="1:24">
      <c r="A144" s="849" t="s">
        <v>2073</v>
      </c>
      <c r="B144" s="853" t="s">
        <v>1756</v>
      </c>
      <c r="C144" s="853" t="s">
        <v>461</v>
      </c>
      <c r="D144" s="853">
        <v>1</v>
      </c>
      <c r="E144" s="853" t="s">
        <v>462</v>
      </c>
      <c r="F144" s="853" t="s">
        <v>463</v>
      </c>
      <c r="G144" s="853" t="s">
        <v>463</v>
      </c>
      <c r="H144" s="853" t="s">
        <v>463</v>
      </c>
      <c r="I144" s="853" t="s">
        <v>464</v>
      </c>
      <c r="J144" s="853" t="s">
        <v>464</v>
      </c>
      <c r="K144" s="853" t="s">
        <v>463</v>
      </c>
      <c r="L144" s="853" t="s">
        <v>586</v>
      </c>
      <c r="M144" s="853" t="s">
        <v>463</v>
      </c>
      <c r="N144" s="853" t="s">
        <v>463</v>
      </c>
      <c r="O144" s="853" t="s">
        <v>464</v>
      </c>
      <c r="P144" s="853" t="s">
        <v>464</v>
      </c>
      <c r="Q144" s="853" t="s">
        <v>463</v>
      </c>
      <c r="R144" s="853" t="s">
        <v>463</v>
      </c>
      <c r="S144" s="853" t="s">
        <v>464</v>
      </c>
      <c r="T144" s="853" t="s">
        <v>465</v>
      </c>
      <c r="U144" s="853" t="s">
        <v>465</v>
      </c>
      <c r="V144" s="853" t="s">
        <v>464</v>
      </c>
      <c r="W144" s="853" t="s">
        <v>466</v>
      </c>
      <c r="X144" s="855" t="s">
        <v>553</v>
      </c>
    </row>
    <row r="145" spans="1:24">
      <c r="A145" s="849" t="s">
        <v>2073</v>
      </c>
      <c r="B145" s="853" t="s">
        <v>1756</v>
      </c>
      <c r="C145" s="853" t="s">
        <v>994</v>
      </c>
      <c r="D145" s="853">
        <v>2</v>
      </c>
      <c r="E145" s="853" t="s">
        <v>462</v>
      </c>
      <c r="F145" s="853" t="s">
        <v>463</v>
      </c>
      <c r="G145" s="853" t="s">
        <v>463</v>
      </c>
      <c r="H145" s="853" t="s">
        <v>463</v>
      </c>
      <c r="I145" s="853" t="s">
        <v>464</v>
      </c>
      <c r="J145" s="853" t="s">
        <v>464</v>
      </c>
      <c r="K145" s="853" t="s">
        <v>463</v>
      </c>
      <c r="L145" s="853" t="s">
        <v>587</v>
      </c>
      <c r="M145" s="853" t="s">
        <v>463</v>
      </c>
      <c r="N145" s="853" t="s">
        <v>463</v>
      </c>
      <c r="O145" s="853" t="s">
        <v>464</v>
      </c>
      <c r="P145" s="853" t="s">
        <v>464</v>
      </c>
      <c r="Q145" s="853" t="s">
        <v>463</v>
      </c>
      <c r="R145" s="853" t="s">
        <v>463</v>
      </c>
      <c r="S145" s="853" t="s">
        <v>464</v>
      </c>
      <c r="T145" s="853" t="s">
        <v>465</v>
      </c>
      <c r="U145" s="853" t="s">
        <v>465</v>
      </c>
      <c r="V145" s="853" t="s">
        <v>464</v>
      </c>
      <c r="W145" s="853" t="s">
        <v>466</v>
      </c>
      <c r="X145" s="855" t="s">
        <v>553</v>
      </c>
    </row>
    <row r="146" spans="1:24">
      <c r="A146" s="849" t="s">
        <v>2073</v>
      </c>
      <c r="B146" s="853" t="s">
        <v>1756</v>
      </c>
      <c r="C146" s="853" t="s">
        <v>488</v>
      </c>
      <c r="D146" s="853">
        <v>3</v>
      </c>
      <c r="E146" s="853" t="s">
        <v>462</v>
      </c>
      <c r="F146" s="853" t="s">
        <v>463</v>
      </c>
      <c r="G146" s="853" t="s">
        <v>463</v>
      </c>
      <c r="H146" s="853" t="s">
        <v>463</v>
      </c>
      <c r="I146" s="853" t="s">
        <v>464</v>
      </c>
      <c r="J146" s="853" t="s">
        <v>464</v>
      </c>
      <c r="K146" s="853" t="s">
        <v>463</v>
      </c>
      <c r="L146" s="853" t="s">
        <v>463</v>
      </c>
      <c r="M146" s="853" t="s">
        <v>463</v>
      </c>
      <c r="N146" s="853" t="s">
        <v>463</v>
      </c>
      <c r="O146" s="853" t="s">
        <v>464</v>
      </c>
      <c r="P146" s="853" t="s">
        <v>464</v>
      </c>
      <c r="Q146" s="853" t="s">
        <v>463</v>
      </c>
      <c r="R146" s="853" t="s">
        <v>463</v>
      </c>
      <c r="S146" s="853" t="s">
        <v>464</v>
      </c>
      <c r="T146" s="853" t="s">
        <v>465</v>
      </c>
      <c r="U146" s="853" t="s">
        <v>465</v>
      </c>
      <c r="V146" s="853" t="s">
        <v>464</v>
      </c>
      <c r="W146" s="853" t="s">
        <v>466</v>
      </c>
      <c r="X146" s="855" t="s">
        <v>553</v>
      </c>
    </row>
    <row r="147" spans="1:24">
      <c r="A147" s="849" t="s">
        <v>2073</v>
      </c>
      <c r="B147" s="853" t="s">
        <v>1756</v>
      </c>
      <c r="C147" s="853" t="s">
        <v>489</v>
      </c>
      <c r="D147" s="853">
        <v>4</v>
      </c>
      <c r="E147" s="853" t="s">
        <v>462</v>
      </c>
      <c r="F147" s="853" t="s">
        <v>463</v>
      </c>
      <c r="G147" s="853" t="s">
        <v>463</v>
      </c>
      <c r="H147" s="853" t="s">
        <v>463</v>
      </c>
      <c r="I147" s="853" t="s">
        <v>464</v>
      </c>
      <c r="J147" s="853" t="s">
        <v>464</v>
      </c>
      <c r="K147" s="853" t="s">
        <v>468</v>
      </c>
      <c r="L147" s="853" t="s">
        <v>587</v>
      </c>
      <c r="M147" s="853" t="s">
        <v>463</v>
      </c>
      <c r="N147" s="853" t="s">
        <v>463</v>
      </c>
      <c r="O147" s="853" t="s">
        <v>464</v>
      </c>
      <c r="P147" s="853" t="s">
        <v>464</v>
      </c>
      <c r="Q147" s="853" t="s">
        <v>463</v>
      </c>
      <c r="R147" s="853" t="s">
        <v>463</v>
      </c>
      <c r="S147" s="853" t="s">
        <v>464</v>
      </c>
      <c r="T147" s="853" t="s">
        <v>465</v>
      </c>
      <c r="U147" s="853" t="s">
        <v>465</v>
      </c>
      <c r="V147" s="853" t="s">
        <v>464</v>
      </c>
      <c r="W147" s="853" t="s">
        <v>466</v>
      </c>
      <c r="X147" s="855" t="s">
        <v>553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6666FF"/>
  </sheetPr>
  <dimension ref="A1:P412"/>
  <sheetViews>
    <sheetView zoomScale="90" zoomScaleNormal="90" workbookViewId="0">
      <pane ySplit="3" topLeftCell="A404" activePane="bottomLeft" state="frozen"/>
      <selection activeCell="G154" sqref="G154"/>
      <selection pane="bottomLeft" activeCell="G419" sqref="G419"/>
    </sheetView>
  </sheetViews>
  <sheetFormatPr defaultColWidth="9.140625" defaultRowHeight="12.75"/>
  <cols>
    <col min="1" max="1" width="25.42578125" style="126" bestFit="1" customWidth="1"/>
    <col min="2" max="2" width="23.140625" style="126" bestFit="1" customWidth="1"/>
    <col min="3" max="3" width="9.28515625" style="126" bestFit="1" customWidth="1"/>
    <col min="4" max="4" width="19.85546875" style="126" bestFit="1" customWidth="1"/>
    <col min="5" max="5" width="6.5703125" style="126" bestFit="1" customWidth="1"/>
    <col min="6" max="6" width="10.7109375" style="126" bestFit="1" customWidth="1"/>
    <col min="7" max="7" width="21.85546875" style="126" bestFit="1" customWidth="1"/>
    <col min="8" max="8" width="5.42578125" style="126" bestFit="1" customWidth="1"/>
    <col min="9" max="9" width="6.85546875" style="126" bestFit="1" customWidth="1"/>
    <col min="10" max="10" width="10" style="126" bestFit="1" customWidth="1"/>
    <col min="11" max="11" width="9" style="126" bestFit="1" customWidth="1"/>
    <col min="12" max="12" width="9.28515625" style="126" bestFit="1" customWidth="1"/>
    <col min="13" max="13" width="6.7109375" style="126" bestFit="1" customWidth="1"/>
    <col min="14" max="15" width="6.28515625" style="126" bestFit="1" customWidth="1"/>
    <col min="16" max="16" width="7.85546875" style="126" bestFit="1" customWidth="1"/>
    <col min="17" max="16384" width="9.140625" style="126"/>
  </cols>
  <sheetData>
    <row r="1" spans="1:16" ht="18.75">
      <c r="A1" s="129" t="s">
        <v>557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16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  <c r="M2" s="128"/>
      <c r="N2" s="128"/>
      <c r="O2" s="128"/>
      <c r="P2" s="128"/>
    </row>
    <row r="3" spans="1:16" ht="25.5">
      <c r="A3" s="81" t="s">
        <v>440</v>
      </c>
      <c r="B3" s="81" t="s">
        <v>490</v>
      </c>
      <c r="C3" s="80" t="s">
        <v>441</v>
      </c>
      <c r="D3" s="80" t="s">
        <v>491</v>
      </c>
      <c r="E3" s="80" t="s">
        <v>492</v>
      </c>
      <c r="F3" s="80" t="s">
        <v>493</v>
      </c>
      <c r="G3" s="80" t="s">
        <v>494</v>
      </c>
      <c r="H3" s="80" t="s">
        <v>495</v>
      </c>
      <c r="I3" s="80" t="s">
        <v>496</v>
      </c>
      <c r="J3" s="80" t="s">
        <v>497</v>
      </c>
      <c r="K3" s="80" t="s">
        <v>498</v>
      </c>
      <c r="L3" s="80" t="s">
        <v>499</v>
      </c>
      <c r="M3" s="80" t="s">
        <v>500</v>
      </c>
      <c r="N3" s="80" t="s">
        <v>501</v>
      </c>
      <c r="O3" s="80" t="s">
        <v>502</v>
      </c>
      <c r="P3" s="80" t="s">
        <v>552</v>
      </c>
    </row>
    <row r="4" spans="1:16">
      <c r="A4" s="534">
        <v>45666</v>
      </c>
      <c r="B4" s="530" t="s">
        <v>503</v>
      </c>
      <c r="C4" s="530" t="s">
        <v>1374</v>
      </c>
      <c r="D4" s="530" t="s">
        <v>518</v>
      </c>
      <c r="E4" s="530">
        <v>1</v>
      </c>
      <c r="F4" s="535">
        <v>45979</v>
      </c>
      <c r="G4" s="530" t="s">
        <v>462</v>
      </c>
      <c r="H4" s="530" t="s">
        <v>504</v>
      </c>
      <c r="I4" s="530" t="s">
        <v>466</v>
      </c>
      <c r="J4" s="530" t="s">
        <v>505</v>
      </c>
      <c r="K4" s="530" t="s">
        <v>466</v>
      </c>
      <c r="L4" s="530" t="s">
        <v>466</v>
      </c>
      <c r="M4" s="530" t="s">
        <v>466</v>
      </c>
      <c r="N4" s="530" t="s">
        <v>466</v>
      </c>
      <c r="O4" s="530" t="s">
        <v>466</v>
      </c>
      <c r="P4" s="536" t="s">
        <v>554</v>
      </c>
    </row>
    <row r="5" spans="1:16">
      <c r="A5" s="534">
        <v>45666</v>
      </c>
      <c r="B5" s="530" t="s">
        <v>503</v>
      </c>
      <c r="C5" s="530" t="s">
        <v>1374</v>
      </c>
      <c r="D5" s="530" t="s">
        <v>999</v>
      </c>
      <c r="E5" s="530">
        <v>2</v>
      </c>
      <c r="F5" s="535">
        <v>45979</v>
      </c>
      <c r="G5" s="530" t="s">
        <v>462</v>
      </c>
      <c r="H5" s="530" t="s">
        <v>504</v>
      </c>
      <c r="I5" s="530" t="s">
        <v>466</v>
      </c>
      <c r="J5" s="530" t="s">
        <v>505</v>
      </c>
      <c r="K5" s="530" t="s">
        <v>466</v>
      </c>
      <c r="L5" s="530" t="s">
        <v>466</v>
      </c>
      <c r="M5" s="530" t="s">
        <v>466</v>
      </c>
      <c r="N5" s="530" t="s">
        <v>466</v>
      </c>
      <c r="O5" s="530" t="s">
        <v>466</v>
      </c>
      <c r="P5" s="536" t="s">
        <v>554</v>
      </c>
    </row>
    <row r="6" spans="1:16">
      <c r="A6" s="534">
        <v>45666</v>
      </c>
      <c r="B6" s="530" t="s">
        <v>503</v>
      </c>
      <c r="C6" s="530" t="s">
        <v>1374</v>
      </c>
      <c r="D6" s="530" t="s">
        <v>1000</v>
      </c>
      <c r="E6" s="530">
        <v>3</v>
      </c>
      <c r="F6" s="535">
        <v>45979</v>
      </c>
      <c r="G6" s="530" t="s">
        <v>462</v>
      </c>
      <c r="H6" s="530" t="s">
        <v>504</v>
      </c>
      <c r="I6" s="530" t="s">
        <v>466</v>
      </c>
      <c r="J6" s="530" t="s">
        <v>505</v>
      </c>
      <c r="K6" s="530" t="s">
        <v>466</v>
      </c>
      <c r="L6" s="530" t="s">
        <v>466</v>
      </c>
      <c r="M6" s="530" t="s">
        <v>466</v>
      </c>
      <c r="N6" s="530" t="s">
        <v>466</v>
      </c>
      <c r="O6" s="530" t="s">
        <v>466</v>
      </c>
      <c r="P6" s="536" t="s">
        <v>554</v>
      </c>
    </row>
    <row r="7" spans="1:16">
      <c r="A7" s="534">
        <v>45666</v>
      </c>
      <c r="B7" s="530" t="s">
        <v>503</v>
      </c>
      <c r="C7" s="530" t="s">
        <v>1374</v>
      </c>
      <c r="D7" s="530" t="s">
        <v>1001</v>
      </c>
      <c r="E7" s="530">
        <v>4</v>
      </c>
      <c r="F7" s="535">
        <v>45979</v>
      </c>
      <c r="G7" s="530" t="s">
        <v>462</v>
      </c>
      <c r="H7" s="530" t="s">
        <v>504</v>
      </c>
      <c r="I7" s="530" t="s">
        <v>466</v>
      </c>
      <c r="J7" s="530" t="s">
        <v>505</v>
      </c>
      <c r="K7" s="530" t="s">
        <v>466</v>
      </c>
      <c r="L7" s="530" t="s">
        <v>466</v>
      </c>
      <c r="M7" s="530" t="s">
        <v>466</v>
      </c>
      <c r="N7" s="530" t="s">
        <v>466</v>
      </c>
      <c r="O7" s="530" t="s">
        <v>466</v>
      </c>
      <c r="P7" s="536" t="s">
        <v>554</v>
      </c>
    </row>
    <row r="8" spans="1:16">
      <c r="A8" s="534">
        <v>45666</v>
      </c>
      <c r="B8" s="530" t="s">
        <v>503</v>
      </c>
      <c r="C8" s="530" t="s">
        <v>1374</v>
      </c>
      <c r="D8" s="530" t="s">
        <v>1002</v>
      </c>
      <c r="E8" s="530">
        <v>5</v>
      </c>
      <c r="F8" s="535">
        <v>45979</v>
      </c>
      <c r="G8" s="530" t="s">
        <v>462</v>
      </c>
      <c r="H8" s="530" t="s">
        <v>504</v>
      </c>
      <c r="I8" s="530" t="s">
        <v>466</v>
      </c>
      <c r="J8" s="530" t="s">
        <v>505</v>
      </c>
      <c r="K8" s="530" t="s">
        <v>466</v>
      </c>
      <c r="L8" s="530" t="s">
        <v>466</v>
      </c>
      <c r="M8" s="530" t="s">
        <v>466</v>
      </c>
      <c r="N8" s="530" t="s">
        <v>466</v>
      </c>
      <c r="O8" s="530" t="s">
        <v>466</v>
      </c>
      <c r="P8" s="536" t="s">
        <v>554</v>
      </c>
    </row>
    <row r="9" spans="1:16">
      <c r="A9" s="534">
        <v>45666</v>
      </c>
      <c r="B9" s="530" t="s">
        <v>503</v>
      </c>
      <c r="C9" s="530" t="s">
        <v>1374</v>
      </c>
      <c r="D9" s="530" t="s">
        <v>1003</v>
      </c>
      <c r="E9" s="530">
        <v>6</v>
      </c>
      <c r="F9" s="535">
        <v>45979</v>
      </c>
      <c r="G9" s="530" t="s">
        <v>462</v>
      </c>
      <c r="H9" s="530" t="s">
        <v>504</v>
      </c>
      <c r="I9" s="530" t="s">
        <v>466</v>
      </c>
      <c r="J9" s="530" t="s">
        <v>505</v>
      </c>
      <c r="K9" s="530" t="s">
        <v>466</v>
      </c>
      <c r="L9" s="530" t="s">
        <v>466</v>
      </c>
      <c r="M9" s="530" t="s">
        <v>466</v>
      </c>
      <c r="N9" s="530" t="s">
        <v>466</v>
      </c>
      <c r="O9" s="530" t="s">
        <v>466</v>
      </c>
      <c r="P9" s="536" t="s">
        <v>554</v>
      </c>
    </row>
    <row r="10" spans="1:16">
      <c r="A10" s="534">
        <v>45666</v>
      </c>
      <c r="B10" s="530" t="s">
        <v>503</v>
      </c>
      <c r="C10" s="530" t="s">
        <v>1374</v>
      </c>
      <c r="D10" s="530" t="s">
        <v>1003</v>
      </c>
      <c r="E10" s="530">
        <v>7</v>
      </c>
      <c r="F10" s="535">
        <v>45979</v>
      </c>
      <c r="G10" s="530" t="s">
        <v>462</v>
      </c>
      <c r="H10" s="530" t="s">
        <v>504</v>
      </c>
      <c r="I10" s="530" t="s">
        <v>466</v>
      </c>
      <c r="J10" s="530" t="s">
        <v>505</v>
      </c>
      <c r="K10" s="530" t="s">
        <v>466</v>
      </c>
      <c r="L10" s="530" t="s">
        <v>466</v>
      </c>
      <c r="M10" s="530" t="s">
        <v>466</v>
      </c>
      <c r="N10" s="530" t="s">
        <v>466</v>
      </c>
      <c r="O10" s="530" t="s">
        <v>466</v>
      </c>
      <c r="P10" s="536" t="s">
        <v>554</v>
      </c>
    </row>
    <row r="11" spans="1:16">
      <c r="A11" s="534">
        <v>45666</v>
      </c>
      <c r="B11" s="530" t="s">
        <v>503</v>
      </c>
      <c r="C11" s="530" t="s">
        <v>1374</v>
      </c>
      <c r="D11" s="530" t="s">
        <v>1004</v>
      </c>
      <c r="E11" s="530">
        <v>8</v>
      </c>
      <c r="F11" s="535">
        <v>45979</v>
      </c>
      <c r="G11" s="530" t="s">
        <v>462</v>
      </c>
      <c r="H11" s="530" t="s">
        <v>504</v>
      </c>
      <c r="I11" s="530" t="s">
        <v>466</v>
      </c>
      <c r="J11" s="530" t="s">
        <v>505</v>
      </c>
      <c r="K11" s="530" t="s">
        <v>466</v>
      </c>
      <c r="L11" s="530" t="s">
        <v>466</v>
      </c>
      <c r="M11" s="530" t="s">
        <v>466</v>
      </c>
      <c r="N11" s="530" t="s">
        <v>466</v>
      </c>
      <c r="O11" s="530" t="s">
        <v>466</v>
      </c>
      <c r="P11" s="536" t="s">
        <v>554</v>
      </c>
    </row>
    <row r="12" spans="1:16">
      <c r="A12" s="534">
        <v>45666</v>
      </c>
      <c r="B12" s="530" t="s">
        <v>503</v>
      </c>
      <c r="C12" s="530" t="s">
        <v>1374</v>
      </c>
      <c r="D12" s="530" t="s">
        <v>1004</v>
      </c>
      <c r="E12" s="530">
        <v>9</v>
      </c>
      <c r="F12" s="535">
        <v>45979</v>
      </c>
      <c r="G12" s="530" t="s">
        <v>462</v>
      </c>
      <c r="H12" s="530" t="s">
        <v>504</v>
      </c>
      <c r="I12" s="530" t="s">
        <v>466</v>
      </c>
      <c r="J12" s="530" t="s">
        <v>505</v>
      </c>
      <c r="K12" s="530" t="s">
        <v>466</v>
      </c>
      <c r="L12" s="530" t="s">
        <v>466</v>
      </c>
      <c r="M12" s="530" t="s">
        <v>466</v>
      </c>
      <c r="N12" s="530" t="s">
        <v>466</v>
      </c>
      <c r="O12" s="530" t="s">
        <v>466</v>
      </c>
      <c r="P12" s="536" t="s">
        <v>554</v>
      </c>
    </row>
    <row r="13" spans="1:16">
      <c r="A13" s="534">
        <v>45666</v>
      </c>
      <c r="B13" s="530" t="s">
        <v>503</v>
      </c>
      <c r="C13" s="530" t="s">
        <v>1374</v>
      </c>
      <c r="D13" s="530" t="s">
        <v>1005</v>
      </c>
      <c r="E13" s="530">
        <v>10</v>
      </c>
      <c r="F13" s="535">
        <v>45979</v>
      </c>
      <c r="G13" s="530" t="s">
        <v>462</v>
      </c>
      <c r="H13" s="530" t="s">
        <v>504</v>
      </c>
      <c r="I13" s="530" t="s">
        <v>466</v>
      </c>
      <c r="J13" s="530" t="s">
        <v>505</v>
      </c>
      <c r="K13" s="530" t="s">
        <v>466</v>
      </c>
      <c r="L13" s="530" t="s">
        <v>466</v>
      </c>
      <c r="M13" s="530" t="s">
        <v>466</v>
      </c>
      <c r="N13" s="530" t="s">
        <v>466</v>
      </c>
      <c r="O13" s="530" t="s">
        <v>466</v>
      </c>
      <c r="P13" s="536" t="s">
        <v>554</v>
      </c>
    </row>
    <row r="14" spans="1:16">
      <c r="A14" s="534">
        <v>45666</v>
      </c>
      <c r="B14" s="530" t="s">
        <v>503</v>
      </c>
      <c r="C14" s="530" t="s">
        <v>1374</v>
      </c>
      <c r="D14" s="530" t="s">
        <v>1006</v>
      </c>
      <c r="E14" s="530">
        <v>11</v>
      </c>
      <c r="F14" s="535">
        <v>45979</v>
      </c>
      <c r="G14" s="530" t="s">
        <v>462</v>
      </c>
      <c r="H14" s="530" t="s">
        <v>504</v>
      </c>
      <c r="I14" s="530" t="s">
        <v>466</v>
      </c>
      <c r="J14" s="530" t="s">
        <v>505</v>
      </c>
      <c r="K14" s="530" t="s">
        <v>466</v>
      </c>
      <c r="L14" s="530" t="s">
        <v>466</v>
      </c>
      <c r="M14" s="530" t="s">
        <v>466</v>
      </c>
      <c r="N14" s="530" t="s">
        <v>466</v>
      </c>
      <c r="O14" s="530" t="s">
        <v>466</v>
      </c>
      <c r="P14" s="536" t="s">
        <v>554</v>
      </c>
    </row>
    <row r="15" spans="1:16">
      <c r="A15" s="537">
        <v>45666</v>
      </c>
      <c r="B15" s="532" t="s">
        <v>503</v>
      </c>
      <c r="C15" s="532" t="s">
        <v>1374</v>
      </c>
      <c r="D15" s="532" t="s">
        <v>1007</v>
      </c>
      <c r="E15" s="532">
        <v>12</v>
      </c>
      <c r="F15" s="537">
        <v>45979</v>
      </c>
      <c r="G15" s="532" t="s">
        <v>462</v>
      </c>
      <c r="H15" s="532" t="s">
        <v>504</v>
      </c>
      <c r="I15" s="532" t="s">
        <v>466</v>
      </c>
      <c r="J15" s="532" t="s">
        <v>505</v>
      </c>
      <c r="K15" s="532" t="s">
        <v>466</v>
      </c>
      <c r="L15" s="532" t="s">
        <v>466</v>
      </c>
      <c r="M15" s="532" t="s">
        <v>466</v>
      </c>
      <c r="N15" s="532" t="s">
        <v>466</v>
      </c>
      <c r="O15" s="532" t="s">
        <v>466</v>
      </c>
      <c r="P15" s="536" t="s">
        <v>554</v>
      </c>
    </row>
    <row r="16" spans="1:16">
      <c r="A16" s="537">
        <v>45666</v>
      </c>
      <c r="B16" s="532" t="s">
        <v>503</v>
      </c>
      <c r="C16" s="532" t="s">
        <v>1374</v>
      </c>
      <c r="D16" s="532" t="s">
        <v>1008</v>
      </c>
      <c r="E16" s="532">
        <v>13</v>
      </c>
      <c r="F16" s="537">
        <v>45979</v>
      </c>
      <c r="G16" s="532" t="s">
        <v>462</v>
      </c>
      <c r="H16" s="532" t="s">
        <v>504</v>
      </c>
      <c r="I16" s="532" t="s">
        <v>466</v>
      </c>
      <c r="J16" s="532" t="s">
        <v>505</v>
      </c>
      <c r="K16" s="532" t="s">
        <v>466</v>
      </c>
      <c r="L16" s="532" t="s">
        <v>466</v>
      </c>
      <c r="M16" s="532" t="s">
        <v>466</v>
      </c>
      <c r="N16" s="532" t="s">
        <v>466</v>
      </c>
      <c r="O16" s="532" t="s">
        <v>466</v>
      </c>
      <c r="P16" s="536" t="s">
        <v>554</v>
      </c>
    </row>
    <row r="17" spans="1:16">
      <c r="A17" s="537">
        <v>45666</v>
      </c>
      <c r="B17" s="532" t="s">
        <v>503</v>
      </c>
      <c r="C17" s="532" t="s">
        <v>1374</v>
      </c>
      <c r="D17" s="532" t="s">
        <v>1009</v>
      </c>
      <c r="E17" s="532">
        <v>14</v>
      </c>
      <c r="F17" s="537">
        <v>45979</v>
      </c>
      <c r="G17" s="532" t="s">
        <v>462</v>
      </c>
      <c r="H17" s="532" t="s">
        <v>504</v>
      </c>
      <c r="I17" s="532" t="s">
        <v>466</v>
      </c>
      <c r="J17" s="532" t="s">
        <v>505</v>
      </c>
      <c r="K17" s="532" t="s">
        <v>466</v>
      </c>
      <c r="L17" s="532" t="s">
        <v>466</v>
      </c>
      <c r="M17" s="532" t="s">
        <v>466</v>
      </c>
      <c r="N17" s="532" t="s">
        <v>466</v>
      </c>
      <c r="O17" s="532" t="s">
        <v>466</v>
      </c>
      <c r="P17" s="536" t="s">
        <v>554</v>
      </c>
    </row>
    <row r="18" spans="1:16">
      <c r="A18" s="537">
        <v>45666</v>
      </c>
      <c r="B18" s="532" t="s">
        <v>503</v>
      </c>
      <c r="C18" s="532" t="s">
        <v>1374</v>
      </c>
      <c r="D18" s="532" t="s">
        <v>1010</v>
      </c>
      <c r="E18" s="532">
        <v>15</v>
      </c>
      <c r="F18" s="537">
        <v>45979</v>
      </c>
      <c r="G18" s="532" t="s">
        <v>462</v>
      </c>
      <c r="H18" s="532" t="s">
        <v>504</v>
      </c>
      <c r="I18" s="532" t="s">
        <v>466</v>
      </c>
      <c r="J18" s="532" t="s">
        <v>505</v>
      </c>
      <c r="K18" s="532" t="s">
        <v>466</v>
      </c>
      <c r="L18" s="532" t="s">
        <v>466</v>
      </c>
      <c r="M18" s="532" t="s">
        <v>466</v>
      </c>
      <c r="N18" s="532" t="s">
        <v>466</v>
      </c>
      <c r="O18" s="532" t="s">
        <v>466</v>
      </c>
      <c r="P18" s="536" t="s">
        <v>554</v>
      </c>
    </row>
    <row r="19" spans="1:16">
      <c r="A19" s="537">
        <v>45666</v>
      </c>
      <c r="B19" s="532" t="s">
        <v>503</v>
      </c>
      <c r="C19" s="532" t="s">
        <v>1374</v>
      </c>
      <c r="D19" s="532" t="s">
        <v>1011</v>
      </c>
      <c r="E19" s="532">
        <v>16</v>
      </c>
      <c r="F19" s="537">
        <v>45979</v>
      </c>
      <c r="G19" s="532" t="s">
        <v>462</v>
      </c>
      <c r="H19" s="532" t="s">
        <v>504</v>
      </c>
      <c r="I19" s="532" t="s">
        <v>466</v>
      </c>
      <c r="J19" s="532" t="s">
        <v>505</v>
      </c>
      <c r="K19" s="532" t="s">
        <v>466</v>
      </c>
      <c r="L19" s="532" t="s">
        <v>466</v>
      </c>
      <c r="M19" s="532" t="s">
        <v>466</v>
      </c>
      <c r="N19" s="532" t="s">
        <v>466</v>
      </c>
      <c r="O19" s="532" t="s">
        <v>466</v>
      </c>
      <c r="P19" s="536" t="s">
        <v>554</v>
      </c>
    </row>
    <row r="20" spans="1:16">
      <c r="A20" s="537">
        <v>45666</v>
      </c>
      <c r="B20" s="532" t="s">
        <v>503</v>
      </c>
      <c r="C20" s="532" t="s">
        <v>1374</v>
      </c>
      <c r="D20" s="532" t="s">
        <v>1012</v>
      </c>
      <c r="E20" s="532">
        <v>17</v>
      </c>
      <c r="F20" s="537">
        <v>45979</v>
      </c>
      <c r="G20" s="532" t="s">
        <v>462</v>
      </c>
      <c r="H20" s="532" t="s">
        <v>504</v>
      </c>
      <c r="I20" s="532" t="s">
        <v>466</v>
      </c>
      <c r="J20" s="532" t="s">
        <v>505</v>
      </c>
      <c r="K20" s="532" t="s">
        <v>466</v>
      </c>
      <c r="L20" s="532" t="s">
        <v>466</v>
      </c>
      <c r="M20" s="532" t="s">
        <v>466</v>
      </c>
      <c r="N20" s="532" t="s">
        <v>466</v>
      </c>
      <c r="O20" s="532" t="s">
        <v>466</v>
      </c>
      <c r="P20" s="536" t="s">
        <v>554</v>
      </c>
    </row>
    <row r="21" spans="1:16">
      <c r="A21" s="537">
        <v>45666</v>
      </c>
      <c r="B21" s="532" t="s">
        <v>503</v>
      </c>
      <c r="C21" s="532" t="s">
        <v>1374</v>
      </c>
      <c r="D21" s="532" t="s">
        <v>1013</v>
      </c>
      <c r="E21" s="532">
        <v>18</v>
      </c>
      <c r="F21" s="537">
        <v>45979</v>
      </c>
      <c r="G21" s="532" t="s">
        <v>462</v>
      </c>
      <c r="H21" s="532" t="s">
        <v>504</v>
      </c>
      <c r="I21" s="532" t="s">
        <v>466</v>
      </c>
      <c r="J21" s="532" t="s">
        <v>505</v>
      </c>
      <c r="K21" s="532" t="s">
        <v>466</v>
      </c>
      <c r="L21" s="532" t="s">
        <v>466</v>
      </c>
      <c r="M21" s="532" t="s">
        <v>466</v>
      </c>
      <c r="N21" s="532" t="s">
        <v>466</v>
      </c>
      <c r="O21" s="532" t="s">
        <v>466</v>
      </c>
      <c r="P21" s="536" t="s">
        <v>554</v>
      </c>
    </row>
    <row r="22" spans="1:16">
      <c r="A22" s="537">
        <v>45666</v>
      </c>
      <c r="B22" s="532" t="s">
        <v>503</v>
      </c>
      <c r="C22" s="532" t="s">
        <v>1374</v>
      </c>
      <c r="D22" s="532" t="s">
        <v>1014</v>
      </c>
      <c r="E22" s="532">
        <v>19</v>
      </c>
      <c r="F22" s="537">
        <v>45979</v>
      </c>
      <c r="G22" s="532" t="s">
        <v>462</v>
      </c>
      <c r="H22" s="532" t="s">
        <v>504</v>
      </c>
      <c r="I22" s="532" t="s">
        <v>466</v>
      </c>
      <c r="J22" s="532" t="s">
        <v>505</v>
      </c>
      <c r="K22" s="532" t="s">
        <v>466</v>
      </c>
      <c r="L22" s="532" t="s">
        <v>466</v>
      </c>
      <c r="M22" s="532" t="s">
        <v>466</v>
      </c>
      <c r="N22" s="532" t="s">
        <v>466</v>
      </c>
      <c r="O22" s="532" t="s">
        <v>466</v>
      </c>
      <c r="P22" s="536" t="s">
        <v>554</v>
      </c>
    </row>
    <row r="23" spans="1:16">
      <c r="A23" s="537">
        <v>45666</v>
      </c>
      <c r="B23" s="532" t="s">
        <v>503</v>
      </c>
      <c r="C23" s="532" t="s">
        <v>1374</v>
      </c>
      <c r="D23" s="532" t="s">
        <v>472</v>
      </c>
      <c r="E23" s="532">
        <v>20</v>
      </c>
      <c r="F23" s="537">
        <v>45979</v>
      </c>
      <c r="G23" s="532" t="s">
        <v>462</v>
      </c>
      <c r="H23" s="532" t="s">
        <v>504</v>
      </c>
      <c r="I23" s="532" t="s">
        <v>466</v>
      </c>
      <c r="J23" s="532" t="s">
        <v>505</v>
      </c>
      <c r="K23" s="532" t="s">
        <v>466</v>
      </c>
      <c r="L23" s="532" t="s">
        <v>466</v>
      </c>
      <c r="M23" s="532" t="s">
        <v>466</v>
      </c>
      <c r="N23" s="532" t="s">
        <v>466</v>
      </c>
      <c r="O23" s="532" t="s">
        <v>466</v>
      </c>
      <c r="P23" s="536" t="s">
        <v>554</v>
      </c>
    </row>
    <row r="24" spans="1:16">
      <c r="A24" s="537">
        <v>45666</v>
      </c>
      <c r="B24" s="532" t="s">
        <v>503</v>
      </c>
      <c r="C24" s="532" t="s">
        <v>1374</v>
      </c>
      <c r="D24" s="532" t="s">
        <v>472</v>
      </c>
      <c r="E24" s="532">
        <v>21</v>
      </c>
      <c r="F24" s="537">
        <v>45979</v>
      </c>
      <c r="G24" s="532" t="s">
        <v>462</v>
      </c>
      <c r="H24" s="532" t="s">
        <v>504</v>
      </c>
      <c r="I24" s="532" t="s">
        <v>466</v>
      </c>
      <c r="J24" s="532" t="s">
        <v>505</v>
      </c>
      <c r="K24" s="532" t="s">
        <v>466</v>
      </c>
      <c r="L24" s="532" t="s">
        <v>466</v>
      </c>
      <c r="M24" s="532" t="s">
        <v>466</v>
      </c>
      <c r="N24" s="532" t="s">
        <v>466</v>
      </c>
      <c r="O24" s="532" t="s">
        <v>466</v>
      </c>
      <c r="P24" s="536" t="s">
        <v>554</v>
      </c>
    </row>
    <row r="25" spans="1:16">
      <c r="A25" s="537">
        <v>45666</v>
      </c>
      <c r="B25" s="532" t="s">
        <v>503</v>
      </c>
      <c r="C25" s="532" t="s">
        <v>1374</v>
      </c>
      <c r="D25" s="532" t="s">
        <v>1015</v>
      </c>
      <c r="E25" s="532">
        <v>22</v>
      </c>
      <c r="F25" s="537">
        <v>45979</v>
      </c>
      <c r="G25" s="532" t="s">
        <v>462</v>
      </c>
      <c r="H25" s="532" t="s">
        <v>504</v>
      </c>
      <c r="I25" s="532" t="s">
        <v>466</v>
      </c>
      <c r="J25" s="532" t="s">
        <v>505</v>
      </c>
      <c r="K25" s="532" t="s">
        <v>466</v>
      </c>
      <c r="L25" s="532" t="s">
        <v>466</v>
      </c>
      <c r="M25" s="532" t="s">
        <v>466</v>
      </c>
      <c r="N25" s="532" t="s">
        <v>466</v>
      </c>
      <c r="O25" s="532" t="s">
        <v>466</v>
      </c>
      <c r="P25" s="536" t="s">
        <v>554</v>
      </c>
    </row>
    <row r="26" spans="1:16">
      <c r="A26" s="537">
        <v>45666</v>
      </c>
      <c r="B26" s="532" t="s">
        <v>503</v>
      </c>
      <c r="C26" s="532" t="s">
        <v>1374</v>
      </c>
      <c r="D26" s="532" t="s">
        <v>704</v>
      </c>
      <c r="E26" s="532">
        <v>23</v>
      </c>
      <c r="F26" s="537">
        <v>45979</v>
      </c>
      <c r="G26" s="532" t="s">
        <v>462</v>
      </c>
      <c r="H26" s="532" t="s">
        <v>504</v>
      </c>
      <c r="I26" s="532" t="s">
        <v>466</v>
      </c>
      <c r="J26" s="532" t="s">
        <v>505</v>
      </c>
      <c r="K26" s="532" t="s">
        <v>466</v>
      </c>
      <c r="L26" s="532" t="s">
        <v>466</v>
      </c>
      <c r="M26" s="532" t="s">
        <v>466</v>
      </c>
      <c r="N26" s="532" t="s">
        <v>466</v>
      </c>
      <c r="O26" s="532" t="s">
        <v>466</v>
      </c>
      <c r="P26" s="536" t="s">
        <v>554</v>
      </c>
    </row>
    <row r="27" spans="1:16">
      <c r="A27" s="537">
        <v>45666</v>
      </c>
      <c r="B27" s="532" t="s">
        <v>503</v>
      </c>
      <c r="C27" s="532" t="s">
        <v>1374</v>
      </c>
      <c r="D27" s="532" t="s">
        <v>704</v>
      </c>
      <c r="E27" s="532">
        <v>24</v>
      </c>
      <c r="F27" s="537">
        <v>45979</v>
      </c>
      <c r="G27" s="532" t="s">
        <v>462</v>
      </c>
      <c r="H27" s="532" t="s">
        <v>504</v>
      </c>
      <c r="I27" s="532" t="s">
        <v>466</v>
      </c>
      <c r="J27" s="532" t="s">
        <v>505</v>
      </c>
      <c r="K27" s="532" t="s">
        <v>466</v>
      </c>
      <c r="L27" s="532" t="s">
        <v>466</v>
      </c>
      <c r="M27" s="532" t="s">
        <v>466</v>
      </c>
      <c r="N27" s="532" t="s">
        <v>466</v>
      </c>
      <c r="O27" s="532" t="s">
        <v>466</v>
      </c>
      <c r="P27" s="536" t="s">
        <v>554</v>
      </c>
    </row>
    <row r="28" spans="1:16">
      <c r="A28" s="537">
        <v>45666</v>
      </c>
      <c r="B28" s="532" t="s">
        <v>503</v>
      </c>
      <c r="C28" s="532" t="s">
        <v>1374</v>
      </c>
      <c r="D28" s="532" t="s">
        <v>1016</v>
      </c>
      <c r="E28" s="532">
        <v>25</v>
      </c>
      <c r="F28" s="537">
        <v>45979</v>
      </c>
      <c r="G28" s="532" t="s">
        <v>462</v>
      </c>
      <c r="H28" s="532" t="s">
        <v>504</v>
      </c>
      <c r="I28" s="532" t="s">
        <v>466</v>
      </c>
      <c r="J28" s="532" t="s">
        <v>505</v>
      </c>
      <c r="K28" s="532" t="s">
        <v>466</v>
      </c>
      <c r="L28" s="532" t="s">
        <v>466</v>
      </c>
      <c r="M28" s="532" t="s">
        <v>466</v>
      </c>
      <c r="N28" s="532" t="s">
        <v>466</v>
      </c>
      <c r="O28" s="532" t="s">
        <v>466</v>
      </c>
      <c r="P28" s="536" t="s">
        <v>554</v>
      </c>
    </row>
    <row r="29" spans="1:16">
      <c r="A29" s="537">
        <v>45666</v>
      </c>
      <c r="B29" s="532" t="s">
        <v>503</v>
      </c>
      <c r="C29" s="532" t="s">
        <v>1374</v>
      </c>
      <c r="D29" s="532" t="s">
        <v>1017</v>
      </c>
      <c r="E29" s="532">
        <v>26</v>
      </c>
      <c r="F29" s="537">
        <v>45979</v>
      </c>
      <c r="G29" s="532" t="s">
        <v>462</v>
      </c>
      <c r="H29" s="532" t="s">
        <v>504</v>
      </c>
      <c r="I29" s="532" t="s">
        <v>466</v>
      </c>
      <c r="J29" s="532" t="s">
        <v>505</v>
      </c>
      <c r="K29" s="532" t="s">
        <v>466</v>
      </c>
      <c r="L29" s="532" t="s">
        <v>466</v>
      </c>
      <c r="M29" s="532" t="s">
        <v>466</v>
      </c>
      <c r="N29" s="532" t="s">
        <v>466</v>
      </c>
      <c r="O29" s="532" t="s">
        <v>466</v>
      </c>
      <c r="P29" s="536" t="s">
        <v>554</v>
      </c>
    </row>
    <row r="30" spans="1:16">
      <c r="A30" s="537">
        <v>45666</v>
      </c>
      <c r="B30" s="532" t="s">
        <v>503</v>
      </c>
      <c r="C30" s="532" t="s">
        <v>1374</v>
      </c>
      <c r="D30" s="532" t="s">
        <v>1018</v>
      </c>
      <c r="E30" s="532">
        <v>27</v>
      </c>
      <c r="F30" s="537">
        <v>45979</v>
      </c>
      <c r="G30" s="532" t="s">
        <v>462</v>
      </c>
      <c r="H30" s="532" t="s">
        <v>504</v>
      </c>
      <c r="I30" s="532" t="s">
        <v>466</v>
      </c>
      <c r="J30" s="532" t="s">
        <v>505</v>
      </c>
      <c r="K30" s="532" t="s">
        <v>466</v>
      </c>
      <c r="L30" s="532" t="s">
        <v>466</v>
      </c>
      <c r="M30" s="532" t="s">
        <v>466</v>
      </c>
      <c r="N30" s="532" t="s">
        <v>466</v>
      </c>
      <c r="O30" s="532" t="s">
        <v>466</v>
      </c>
      <c r="P30" s="536" t="s">
        <v>554</v>
      </c>
    </row>
    <row r="31" spans="1:16">
      <c r="A31" s="537">
        <v>45666</v>
      </c>
      <c r="B31" s="532" t="s">
        <v>503</v>
      </c>
      <c r="C31" s="532" t="s">
        <v>1374</v>
      </c>
      <c r="D31" s="532" t="s">
        <v>1019</v>
      </c>
      <c r="E31" s="532">
        <v>28</v>
      </c>
      <c r="F31" s="537">
        <v>45979</v>
      </c>
      <c r="G31" s="532" t="s">
        <v>462</v>
      </c>
      <c r="H31" s="532" t="s">
        <v>504</v>
      </c>
      <c r="I31" s="532" t="s">
        <v>466</v>
      </c>
      <c r="J31" s="532" t="s">
        <v>505</v>
      </c>
      <c r="K31" s="532" t="s">
        <v>466</v>
      </c>
      <c r="L31" s="532" t="s">
        <v>466</v>
      </c>
      <c r="M31" s="532" t="s">
        <v>466</v>
      </c>
      <c r="N31" s="532" t="s">
        <v>466</v>
      </c>
      <c r="O31" s="532" t="s">
        <v>466</v>
      </c>
      <c r="P31" s="536" t="s">
        <v>554</v>
      </c>
    </row>
    <row r="32" spans="1:16">
      <c r="A32" s="537">
        <v>45666</v>
      </c>
      <c r="B32" s="532" t="s">
        <v>503</v>
      </c>
      <c r="C32" s="532" t="s">
        <v>1374</v>
      </c>
      <c r="D32" s="532" t="s">
        <v>1020</v>
      </c>
      <c r="E32" s="532">
        <v>29</v>
      </c>
      <c r="F32" s="537">
        <v>45979</v>
      </c>
      <c r="G32" s="532" t="s">
        <v>462</v>
      </c>
      <c r="H32" s="532" t="s">
        <v>504</v>
      </c>
      <c r="I32" s="532" t="s">
        <v>466</v>
      </c>
      <c r="J32" s="532" t="s">
        <v>505</v>
      </c>
      <c r="K32" s="532" t="s">
        <v>466</v>
      </c>
      <c r="L32" s="532" t="s">
        <v>466</v>
      </c>
      <c r="M32" s="532" t="s">
        <v>466</v>
      </c>
      <c r="N32" s="532" t="s">
        <v>466</v>
      </c>
      <c r="O32" s="532" t="s">
        <v>466</v>
      </c>
      <c r="P32" s="536" t="s">
        <v>554</v>
      </c>
    </row>
    <row r="33" spans="1:16">
      <c r="A33" s="537">
        <v>45666</v>
      </c>
      <c r="B33" s="532" t="s">
        <v>503</v>
      </c>
      <c r="C33" s="532" t="s">
        <v>1374</v>
      </c>
      <c r="D33" s="532" t="s">
        <v>1021</v>
      </c>
      <c r="E33" s="532">
        <v>30</v>
      </c>
      <c r="F33" s="537">
        <v>45979</v>
      </c>
      <c r="G33" s="532" t="s">
        <v>462</v>
      </c>
      <c r="H33" s="532" t="s">
        <v>504</v>
      </c>
      <c r="I33" s="532" t="s">
        <v>466</v>
      </c>
      <c r="J33" s="532" t="s">
        <v>505</v>
      </c>
      <c r="K33" s="532" t="s">
        <v>466</v>
      </c>
      <c r="L33" s="532" t="s">
        <v>466</v>
      </c>
      <c r="M33" s="532" t="s">
        <v>466</v>
      </c>
      <c r="N33" s="532" t="s">
        <v>466</v>
      </c>
      <c r="O33" s="532" t="s">
        <v>466</v>
      </c>
      <c r="P33" s="536" t="s">
        <v>554</v>
      </c>
    </row>
    <row r="34" spans="1:16">
      <c r="A34" s="537">
        <v>45666</v>
      </c>
      <c r="B34" s="532" t="s">
        <v>503</v>
      </c>
      <c r="C34" s="532" t="s">
        <v>1374</v>
      </c>
      <c r="D34" s="532" t="s">
        <v>1022</v>
      </c>
      <c r="E34" s="532">
        <v>31</v>
      </c>
      <c r="F34" s="537">
        <v>45979</v>
      </c>
      <c r="G34" s="532" t="s">
        <v>462</v>
      </c>
      <c r="H34" s="532" t="s">
        <v>504</v>
      </c>
      <c r="I34" s="532" t="s">
        <v>466</v>
      </c>
      <c r="J34" s="532" t="s">
        <v>505</v>
      </c>
      <c r="K34" s="532" t="s">
        <v>466</v>
      </c>
      <c r="L34" s="532" t="s">
        <v>466</v>
      </c>
      <c r="M34" s="532" t="s">
        <v>466</v>
      </c>
      <c r="N34" s="532" t="s">
        <v>466</v>
      </c>
      <c r="O34" s="532" t="s">
        <v>466</v>
      </c>
      <c r="P34" s="536" t="s">
        <v>554</v>
      </c>
    </row>
    <row r="35" spans="1:16">
      <c r="A35" s="537">
        <v>45666</v>
      </c>
      <c r="B35" s="532" t="s">
        <v>503</v>
      </c>
      <c r="C35" s="532" t="s">
        <v>1374</v>
      </c>
      <c r="D35" s="532" t="s">
        <v>1023</v>
      </c>
      <c r="E35" s="532">
        <v>32</v>
      </c>
      <c r="F35" s="537">
        <v>45979</v>
      </c>
      <c r="G35" s="532" t="s">
        <v>462</v>
      </c>
      <c r="H35" s="532" t="s">
        <v>504</v>
      </c>
      <c r="I35" s="532" t="s">
        <v>466</v>
      </c>
      <c r="J35" s="532" t="s">
        <v>505</v>
      </c>
      <c r="K35" s="532" t="s">
        <v>466</v>
      </c>
      <c r="L35" s="532" t="s">
        <v>466</v>
      </c>
      <c r="M35" s="532" t="s">
        <v>466</v>
      </c>
      <c r="N35" s="532" t="s">
        <v>466</v>
      </c>
      <c r="O35" s="532" t="s">
        <v>466</v>
      </c>
      <c r="P35" s="536" t="s">
        <v>554</v>
      </c>
    </row>
    <row r="36" spans="1:16">
      <c r="A36" s="537">
        <v>45666</v>
      </c>
      <c r="B36" s="532" t="s">
        <v>503</v>
      </c>
      <c r="C36" s="532" t="s">
        <v>1374</v>
      </c>
      <c r="D36" s="532" t="s">
        <v>512</v>
      </c>
      <c r="E36" s="532">
        <v>33</v>
      </c>
      <c r="F36" s="537">
        <v>45979</v>
      </c>
      <c r="G36" s="532" t="s">
        <v>462</v>
      </c>
      <c r="H36" s="532" t="s">
        <v>504</v>
      </c>
      <c r="I36" s="532" t="s">
        <v>466</v>
      </c>
      <c r="J36" s="532" t="s">
        <v>505</v>
      </c>
      <c r="K36" s="532" t="s">
        <v>466</v>
      </c>
      <c r="L36" s="532" t="s">
        <v>466</v>
      </c>
      <c r="M36" s="532" t="s">
        <v>466</v>
      </c>
      <c r="N36" s="532" t="s">
        <v>466</v>
      </c>
      <c r="O36" s="532" t="s">
        <v>466</v>
      </c>
      <c r="P36" s="536" t="s">
        <v>554</v>
      </c>
    </row>
    <row r="37" spans="1:16">
      <c r="A37" s="537">
        <v>45666</v>
      </c>
      <c r="B37" s="532" t="s">
        <v>503</v>
      </c>
      <c r="C37" s="532" t="s">
        <v>1374</v>
      </c>
      <c r="D37" s="532" t="s">
        <v>512</v>
      </c>
      <c r="E37" s="532">
        <v>34</v>
      </c>
      <c r="F37" s="537">
        <v>45979</v>
      </c>
      <c r="G37" s="532" t="s">
        <v>462</v>
      </c>
      <c r="H37" s="532" t="s">
        <v>504</v>
      </c>
      <c r="I37" s="532" t="s">
        <v>466</v>
      </c>
      <c r="J37" s="532" t="s">
        <v>505</v>
      </c>
      <c r="K37" s="532" t="s">
        <v>466</v>
      </c>
      <c r="L37" s="532" t="s">
        <v>466</v>
      </c>
      <c r="M37" s="532" t="s">
        <v>466</v>
      </c>
      <c r="N37" s="532" t="s">
        <v>466</v>
      </c>
      <c r="O37" s="532" t="s">
        <v>466</v>
      </c>
      <c r="P37" s="536" t="s">
        <v>554</v>
      </c>
    </row>
    <row r="38" spans="1:16">
      <c r="A38" s="537">
        <v>45666</v>
      </c>
      <c r="B38" s="532" t="s">
        <v>503</v>
      </c>
      <c r="C38" s="532" t="s">
        <v>1374</v>
      </c>
      <c r="D38" s="532" t="s">
        <v>1024</v>
      </c>
      <c r="E38" s="532">
        <v>35</v>
      </c>
      <c r="F38" s="537">
        <v>45979</v>
      </c>
      <c r="G38" s="532" t="s">
        <v>462</v>
      </c>
      <c r="H38" s="532" t="s">
        <v>504</v>
      </c>
      <c r="I38" s="532" t="s">
        <v>466</v>
      </c>
      <c r="J38" s="532" t="s">
        <v>505</v>
      </c>
      <c r="K38" s="532" t="s">
        <v>466</v>
      </c>
      <c r="L38" s="532" t="s">
        <v>466</v>
      </c>
      <c r="M38" s="532" t="s">
        <v>466</v>
      </c>
      <c r="N38" s="532" t="s">
        <v>466</v>
      </c>
      <c r="O38" s="532" t="s">
        <v>466</v>
      </c>
      <c r="P38" s="536" t="s">
        <v>554</v>
      </c>
    </row>
    <row r="39" spans="1:16">
      <c r="A39" s="537">
        <v>45666</v>
      </c>
      <c r="B39" s="532" t="s">
        <v>503</v>
      </c>
      <c r="C39" s="532" t="s">
        <v>1374</v>
      </c>
      <c r="D39" s="532" t="s">
        <v>1024</v>
      </c>
      <c r="E39" s="532">
        <v>36</v>
      </c>
      <c r="F39" s="537">
        <v>45979</v>
      </c>
      <c r="G39" s="532" t="s">
        <v>462</v>
      </c>
      <c r="H39" s="532" t="s">
        <v>504</v>
      </c>
      <c r="I39" s="532" t="s">
        <v>466</v>
      </c>
      <c r="J39" s="532" t="s">
        <v>505</v>
      </c>
      <c r="K39" s="532" t="s">
        <v>466</v>
      </c>
      <c r="L39" s="532" t="s">
        <v>466</v>
      </c>
      <c r="M39" s="532" t="s">
        <v>466</v>
      </c>
      <c r="N39" s="532" t="s">
        <v>466</v>
      </c>
      <c r="O39" s="532" t="s">
        <v>466</v>
      </c>
      <c r="P39" s="536" t="s">
        <v>554</v>
      </c>
    </row>
    <row r="40" spans="1:16">
      <c r="A40" s="537">
        <v>45666</v>
      </c>
      <c r="B40" s="532" t="s">
        <v>503</v>
      </c>
      <c r="C40" s="532" t="s">
        <v>1374</v>
      </c>
      <c r="D40" s="532" t="s">
        <v>1024</v>
      </c>
      <c r="E40" s="532">
        <v>37</v>
      </c>
      <c r="F40" s="537">
        <v>45979</v>
      </c>
      <c r="G40" s="532" t="s">
        <v>462</v>
      </c>
      <c r="H40" s="532" t="s">
        <v>504</v>
      </c>
      <c r="I40" s="532" t="s">
        <v>466</v>
      </c>
      <c r="J40" s="532" t="s">
        <v>505</v>
      </c>
      <c r="K40" s="532" t="s">
        <v>466</v>
      </c>
      <c r="L40" s="532" t="s">
        <v>466</v>
      </c>
      <c r="M40" s="532" t="s">
        <v>466</v>
      </c>
      <c r="N40" s="532" t="s">
        <v>466</v>
      </c>
      <c r="O40" s="532" t="s">
        <v>466</v>
      </c>
      <c r="P40" s="536" t="s">
        <v>554</v>
      </c>
    </row>
    <row r="41" spans="1:16">
      <c r="A41" s="537">
        <v>45666</v>
      </c>
      <c r="B41" s="532" t="s">
        <v>503</v>
      </c>
      <c r="C41" s="532" t="s">
        <v>1374</v>
      </c>
      <c r="D41" s="532" t="s">
        <v>1024</v>
      </c>
      <c r="E41" s="532">
        <v>38</v>
      </c>
      <c r="F41" s="537">
        <v>45979</v>
      </c>
      <c r="G41" s="532" t="s">
        <v>462</v>
      </c>
      <c r="H41" s="532" t="s">
        <v>504</v>
      </c>
      <c r="I41" s="532" t="s">
        <v>466</v>
      </c>
      <c r="J41" s="532" t="s">
        <v>505</v>
      </c>
      <c r="K41" s="532" t="s">
        <v>466</v>
      </c>
      <c r="L41" s="532" t="s">
        <v>466</v>
      </c>
      <c r="M41" s="532" t="s">
        <v>466</v>
      </c>
      <c r="N41" s="532" t="s">
        <v>466</v>
      </c>
      <c r="O41" s="532" t="s">
        <v>466</v>
      </c>
      <c r="P41" s="536" t="s">
        <v>554</v>
      </c>
    </row>
    <row r="42" spans="1:16">
      <c r="A42" s="537">
        <v>45666</v>
      </c>
      <c r="B42" s="532" t="s">
        <v>503</v>
      </c>
      <c r="C42" s="532" t="s">
        <v>1374</v>
      </c>
      <c r="D42" s="532" t="s">
        <v>1025</v>
      </c>
      <c r="E42" s="532">
        <v>39</v>
      </c>
      <c r="F42" s="537">
        <v>45979</v>
      </c>
      <c r="G42" s="532" t="s">
        <v>462</v>
      </c>
      <c r="H42" s="532" t="s">
        <v>504</v>
      </c>
      <c r="I42" s="532" t="s">
        <v>466</v>
      </c>
      <c r="J42" s="532" t="s">
        <v>505</v>
      </c>
      <c r="K42" s="532" t="s">
        <v>466</v>
      </c>
      <c r="L42" s="532" t="s">
        <v>466</v>
      </c>
      <c r="M42" s="532" t="s">
        <v>466</v>
      </c>
      <c r="N42" s="532" t="s">
        <v>466</v>
      </c>
      <c r="O42" s="532" t="s">
        <v>466</v>
      </c>
      <c r="P42" s="536" t="s">
        <v>554</v>
      </c>
    </row>
    <row r="43" spans="1:16">
      <c r="A43" s="537">
        <v>45666</v>
      </c>
      <c r="B43" s="532" t="s">
        <v>503</v>
      </c>
      <c r="C43" s="532" t="s">
        <v>1374</v>
      </c>
      <c r="D43" s="532" t="s">
        <v>1025</v>
      </c>
      <c r="E43" s="532">
        <v>40</v>
      </c>
      <c r="F43" s="537">
        <v>45979</v>
      </c>
      <c r="G43" s="532" t="s">
        <v>462</v>
      </c>
      <c r="H43" s="532" t="s">
        <v>504</v>
      </c>
      <c r="I43" s="532" t="s">
        <v>466</v>
      </c>
      <c r="J43" s="532" t="s">
        <v>505</v>
      </c>
      <c r="K43" s="532" t="s">
        <v>466</v>
      </c>
      <c r="L43" s="532" t="s">
        <v>466</v>
      </c>
      <c r="M43" s="532" t="s">
        <v>466</v>
      </c>
      <c r="N43" s="532" t="s">
        <v>466</v>
      </c>
      <c r="O43" s="532" t="s">
        <v>466</v>
      </c>
      <c r="P43" s="536" t="s">
        <v>554</v>
      </c>
    </row>
    <row r="44" spans="1:16">
      <c r="A44" s="537">
        <v>45666</v>
      </c>
      <c r="B44" s="532" t="s">
        <v>503</v>
      </c>
      <c r="C44" s="532" t="s">
        <v>1374</v>
      </c>
      <c r="D44" s="532" t="s">
        <v>1025</v>
      </c>
      <c r="E44" s="532">
        <v>41</v>
      </c>
      <c r="F44" s="537">
        <v>45979</v>
      </c>
      <c r="G44" s="532" t="s">
        <v>462</v>
      </c>
      <c r="H44" s="532" t="s">
        <v>504</v>
      </c>
      <c r="I44" s="532" t="s">
        <v>466</v>
      </c>
      <c r="J44" s="532" t="s">
        <v>505</v>
      </c>
      <c r="K44" s="532" t="s">
        <v>466</v>
      </c>
      <c r="L44" s="532" t="s">
        <v>466</v>
      </c>
      <c r="M44" s="532" t="s">
        <v>466</v>
      </c>
      <c r="N44" s="532" t="s">
        <v>466</v>
      </c>
      <c r="O44" s="532" t="s">
        <v>466</v>
      </c>
      <c r="P44" s="536" t="s">
        <v>554</v>
      </c>
    </row>
    <row r="45" spans="1:16">
      <c r="A45" s="537">
        <v>45666</v>
      </c>
      <c r="B45" s="532" t="s">
        <v>503</v>
      </c>
      <c r="C45" s="532" t="s">
        <v>1374</v>
      </c>
      <c r="D45" s="532" t="s">
        <v>1025</v>
      </c>
      <c r="E45" s="532">
        <v>42</v>
      </c>
      <c r="F45" s="537">
        <v>45979</v>
      </c>
      <c r="G45" s="532" t="s">
        <v>462</v>
      </c>
      <c r="H45" s="532" t="s">
        <v>504</v>
      </c>
      <c r="I45" s="532" t="s">
        <v>466</v>
      </c>
      <c r="J45" s="532" t="s">
        <v>505</v>
      </c>
      <c r="K45" s="532" t="s">
        <v>466</v>
      </c>
      <c r="L45" s="532" t="s">
        <v>466</v>
      </c>
      <c r="M45" s="532" t="s">
        <v>466</v>
      </c>
      <c r="N45" s="532" t="s">
        <v>466</v>
      </c>
      <c r="O45" s="532" t="s">
        <v>466</v>
      </c>
      <c r="P45" s="536" t="s">
        <v>554</v>
      </c>
    </row>
    <row r="46" spans="1:16">
      <c r="A46" s="537">
        <v>45666</v>
      </c>
      <c r="B46" s="532" t="s">
        <v>503</v>
      </c>
      <c r="C46" s="532" t="s">
        <v>1374</v>
      </c>
      <c r="D46" s="532" t="s">
        <v>1025</v>
      </c>
      <c r="E46" s="532">
        <v>43</v>
      </c>
      <c r="F46" s="537">
        <v>45979</v>
      </c>
      <c r="G46" s="532" t="s">
        <v>462</v>
      </c>
      <c r="H46" s="532" t="s">
        <v>504</v>
      </c>
      <c r="I46" s="532" t="s">
        <v>466</v>
      </c>
      <c r="J46" s="532" t="s">
        <v>505</v>
      </c>
      <c r="K46" s="532" t="s">
        <v>466</v>
      </c>
      <c r="L46" s="532" t="s">
        <v>466</v>
      </c>
      <c r="M46" s="532" t="s">
        <v>466</v>
      </c>
      <c r="N46" s="532" t="s">
        <v>466</v>
      </c>
      <c r="O46" s="532" t="s">
        <v>466</v>
      </c>
      <c r="P46" s="536" t="s">
        <v>554</v>
      </c>
    </row>
    <row r="47" spans="1:16">
      <c r="A47" s="537">
        <v>45666</v>
      </c>
      <c r="B47" s="532" t="s">
        <v>503</v>
      </c>
      <c r="C47" s="532" t="s">
        <v>1374</v>
      </c>
      <c r="D47" s="532" t="s">
        <v>1025</v>
      </c>
      <c r="E47" s="532">
        <v>44</v>
      </c>
      <c r="F47" s="537">
        <v>45979</v>
      </c>
      <c r="G47" s="532" t="s">
        <v>462</v>
      </c>
      <c r="H47" s="532" t="s">
        <v>504</v>
      </c>
      <c r="I47" s="532" t="s">
        <v>466</v>
      </c>
      <c r="J47" s="532" t="s">
        <v>505</v>
      </c>
      <c r="K47" s="532" t="s">
        <v>466</v>
      </c>
      <c r="L47" s="532" t="s">
        <v>466</v>
      </c>
      <c r="M47" s="532" t="s">
        <v>466</v>
      </c>
      <c r="N47" s="532" t="s">
        <v>466</v>
      </c>
      <c r="O47" s="532" t="s">
        <v>466</v>
      </c>
      <c r="P47" s="536" t="s">
        <v>554</v>
      </c>
    </row>
    <row r="48" spans="1:16">
      <c r="A48" s="537">
        <v>45666</v>
      </c>
      <c r="B48" s="532" t="s">
        <v>503</v>
      </c>
      <c r="C48" s="532" t="s">
        <v>1374</v>
      </c>
      <c r="D48" s="532" t="s">
        <v>1026</v>
      </c>
      <c r="E48" s="532">
        <v>45</v>
      </c>
      <c r="F48" s="537">
        <v>45979</v>
      </c>
      <c r="G48" s="532" t="s">
        <v>462</v>
      </c>
      <c r="H48" s="532" t="s">
        <v>504</v>
      </c>
      <c r="I48" s="532" t="s">
        <v>466</v>
      </c>
      <c r="J48" s="532" t="s">
        <v>505</v>
      </c>
      <c r="K48" s="532" t="s">
        <v>466</v>
      </c>
      <c r="L48" s="532" t="s">
        <v>466</v>
      </c>
      <c r="M48" s="532" t="s">
        <v>466</v>
      </c>
      <c r="N48" s="532" t="s">
        <v>466</v>
      </c>
      <c r="O48" s="532" t="s">
        <v>466</v>
      </c>
      <c r="P48" s="536" t="s">
        <v>554</v>
      </c>
    </row>
    <row r="49" spans="1:16">
      <c r="A49" s="537">
        <v>45666</v>
      </c>
      <c r="B49" s="532" t="s">
        <v>503</v>
      </c>
      <c r="C49" s="532" t="s">
        <v>1374</v>
      </c>
      <c r="D49" s="532" t="s">
        <v>1027</v>
      </c>
      <c r="E49" s="532">
        <v>46</v>
      </c>
      <c r="F49" s="537">
        <v>45979</v>
      </c>
      <c r="G49" s="532" t="s">
        <v>462</v>
      </c>
      <c r="H49" s="532" t="s">
        <v>504</v>
      </c>
      <c r="I49" s="532" t="s">
        <v>466</v>
      </c>
      <c r="J49" s="532" t="s">
        <v>505</v>
      </c>
      <c r="K49" s="532" t="s">
        <v>466</v>
      </c>
      <c r="L49" s="532" t="s">
        <v>466</v>
      </c>
      <c r="M49" s="532" t="s">
        <v>466</v>
      </c>
      <c r="N49" s="532" t="s">
        <v>466</v>
      </c>
      <c r="O49" s="532" t="s">
        <v>466</v>
      </c>
      <c r="P49" s="536" t="s">
        <v>554</v>
      </c>
    </row>
    <row r="50" spans="1:16">
      <c r="A50" s="537">
        <v>45666</v>
      </c>
      <c r="B50" s="532" t="s">
        <v>503</v>
      </c>
      <c r="C50" s="532" t="s">
        <v>1374</v>
      </c>
      <c r="D50" s="532" t="s">
        <v>1028</v>
      </c>
      <c r="E50" s="532">
        <v>47</v>
      </c>
      <c r="F50" s="537">
        <v>45979</v>
      </c>
      <c r="G50" s="532" t="s">
        <v>462</v>
      </c>
      <c r="H50" s="532" t="s">
        <v>504</v>
      </c>
      <c r="I50" s="532" t="s">
        <v>466</v>
      </c>
      <c r="J50" s="532" t="s">
        <v>505</v>
      </c>
      <c r="K50" s="532" t="s">
        <v>466</v>
      </c>
      <c r="L50" s="532" t="s">
        <v>466</v>
      </c>
      <c r="M50" s="532" t="s">
        <v>466</v>
      </c>
      <c r="N50" s="532" t="s">
        <v>466</v>
      </c>
      <c r="O50" s="532" t="s">
        <v>466</v>
      </c>
      <c r="P50" s="536" t="s">
        <v>554</v>
      </c>
    </row>
    <row r="51" spans="1:16">
      <c r="A51" s="537">
        <v>45666</v>
      </c>
      <c r="B51" s="532" t="s">
        <v>503</v>
      </c>
      <c r="C51" s="532" t="s">
        <v>1374</v>
      </c>
      <c r="D51" s="532" t="s">
        <v>1028</v>
      </c>
      <c r="E51" s="532">
        <v>48</v>
      </c>
      <c r="F51" s="537">
        <v>45979</v>
      </c>
      <c r="G51" s="532" t="s">
        <v>462</v>
      </c>
      <c r="H51" s="532" t="s">
        <v>504</v>
      </c>
      <c r="I51" s="532" t="s">
        <v>466</v>
      </c>
      <c r="J51" s="532" t="s">
        <v>505</v>
      </c>
      <c r="K51" s="532" t="s">
        <v>466</v>
      </c>
      <c r="L51" s="532" t="s">
        <v>466</v>
      </c>
      <c r="M51" s="532" t="s">
        <v>466</v>
      </c>
      <c r="N51" s="532" t="s">
        <v>466</v>
      </c>
      <c r="O51" s="532" t="s">
        <v>466</v>
      </c>
      <c r="P51" s="536" t="s">
        <v>554</v>
      </c>
    </row>
    <row r="52" spans="1:16">
      <c r="A52" s="537">
        <v>45666</v>
      </c>
      <c r="B52" s="532" t="s">
        <v>503</v>
      </c>
      <c r="C52" s="532" t="s">
        <v>1374</v>
      </c>
      <c r="D52" s="532" t="s">
        <v>1028</v>
      </c>
      <c r="E52" s="532">
        <v>49</v>
      </c>
      <c r="F52" s="537">
        <v>45979</v>
      </c>
      <c r="G52" s="532" t="s">
        <v>462</v>
      </c>
      <c r="H52" s="532" t="s">
        <v>504</v>
      </c>
      <c r="I52" s="532" t="s">
        <v>466</v>
      </c>
      <c r="J52" s="532" t="s">
        <v>505</v>
      </c>
      <c r="K52" s="532" t="s">
        <v>466</v>
      </c>
      <c r="L52" s="532" t="s">
        <v>466</v>
      </c>
      <c r="M52" s="532" t="s">
        <v>466</v>
      </c>
      <c r="N52" s="532" t="s">
        <v>466</v>
      </c>
      <c r="O52" s="532" t="s">
        <v>466</v>
      </c>
      <c r="P52" s="536" t="s">
        <v>554</v>
      </c>
    </row>
    <row r="53" spans="1:16">
      <c r="A53" s="537">
        <v>45666</v>
      </c>
      <c r="B53" s="532" t="s">
        <v>503</v>
      </c>
      <c r="C53" s="532" t="s">
        <v>1374</v>
      </c>
      <c r="D53" s="532" t="s">
        <v>484</v>
      </c>
      <c r="E53" s="532">
        <v>50</v>
      </c>
      <c r="F53" s="537">
        <v>45979</v>
      </c>
      <c r="G53" s="532" t="s">
        <v>462</v>
      </c>
      <c r="H53" s="532" t="s">
        <v>504</v>
      </c>
      <c r="I53" s="532" t="s">
        <v>466</v>
      </c>
      <c r="J53" s="532" t="s">
        <v>505</v>
      </c>
      <c r="K53" s="532" t="s">
        <v>466</v>
      </c>
      <c r="L53" s="532" t="s">
        <v>466</v>
      </c>
      <c r="M53" s="532" t="s">
        <v>466</v>
      </c>
      <c r="N53" s="532" t="s">
        <v>466</v>
      </c>
      <c r="O53" s="532" t="s">
        <v>466</v>
      </c>
      <c r="P53" s="536" t="s">
        <v>554</v>
      </c>
    </row>
    <row r="54" spans="1:16">
      <c r="A54" s="537">
        <v>45666</v>
      </c>
      <c r="B54" s="532" t="s">
        <v>503</v>
      </c>
      <c r="C54" s="532" t="s">
        <v>1374</v>
      </c>
      <c r="D54" s="532" t="s">
        <v>484</v>
      </c>
      <c r="E54" s="532">
        <v>51</v>
      </c>
      <c r="F54" s="537">
        <v>45979</v>
      </c>
      <c r="G54" s="532" t="s">
        <v>462</v>
      </c>
      <c r="H54" s="532" t="s">
        <v>504</v>
      </c>
      <c r="I54" s="532" t="s">
        <v>466</v>
      </c>
      <c r="J54" s="532" t="s">
        <v>505</v>
      </c>
      <c r="K54" s="532" t="s">
        <v>466</v>
      </c>
      <c r="L54" s="532" t="s">
        <v>466</v>
      </c>
      <c r="M54" s="532" t="s">
        <v>466</v>
      </c>
      <c r="N54" s="532" t="s">
        <v>466</v>
      </c>
      <c r="O54" s="532" t="s">
        <v>466</v>
      </c>
      <c r="P54" s="536" t="s">
        <v>554</v>
      </c>
    </row>
    <row r="55" spans="1:16">
      <c r="A55" s="537">
        <v>45666</v>
      </c>
      <c r="B55" s="532" t="s">
        <v>503</v>
      </c>
      <c r="C55" s="532" t="s">
        <v>1374</v>
      </c>
      <c r="D55" s="532" t="s">
        <v>484</v>
      </c>
      <c r="E55" s="532">
        <v>52</v>
      </c>
      <c r="F55" s="537">
        <v>45979</v>
      </c>
      <c r="G55" s="532" t="s">
        <v>462</v>
      </c>
      <c r="H55" s="532" t="s">
        <v>504</v>
      </c>
      <c r="I55" s="532" t="s">
        <v>466</v>
      </c>
      <c r="J55" s="532" t="s">
        <v>505</v>
      </c>
      <c r="K55" s="532" t="s">
        <v>466</v>
      </c>
      <c r="L55" s="532" t="s">
        <v>466</v>
      </c>
      <c r="M55" s="532" t="s">
        <v>466</v>
      </c>
      <c r="N55" s="532" t="s">
        <v>466</v>
      </c>
      <c r="O55" s="532" t="s">
        <v>466</v>
      </c>
      <c r="P55" s="536" t="s">
        <v>554</v>
      </c>
    </row>
    <row r="56" spans="1:16">
      <c r="A56" s="537">
        <v>45666</v>
      </c>
      <c r="B56" s="532" t="s">
        <v>503</v>
      </c>
      <c r="C56" s="532" t="s">
        <v>1374</v>
      </c>
      <c r="D56" s="532" t="s">
        <v>534</v>
      </c>
      <c r="E56" s="532">
        <v>53</v>
      </c>
      <c r="F56" s="537">
        <v>45979</v>
      </c>
      <c r="G56" s="532" t="s">
        <v>462</v>
      </c>
      <c r="H56" s="532" t="s">
        <v>504</v>
      </c>
      <c r="I56" s="532" t="s">
        <v>466</v>
      </c>
      <c r="J56" s="532" t="s">
        <v>505</v>
      </c>
      <c r="K56" s="532" t="s">
        <v>466</v>
      </c>
      <c r="L56" s="532" t="s">
        <v>466</v>
      </c>
      <c r="M56" s="532" t="s">
        <v>466</v>
      </c>
      <c r="N56" s="532" t="s">
        <v>466</v>
      </c>
      <c r="O56" s="532" t="s">
        <v>466</v>
      </c>
      <c r="P56" s="536" t="s">
        <v>554</v>
      </c>
    </row>
    <row r="57" spans="1:16">
      <c r="A57" s="537">
        <v>45666</v>
      </c>
      <c r="B57" s="532" t="s">
        <v>503</v>
      </c>
      <c r="C57" s="532" t="s">
        <v>1374</v>
      </c>
      <c r="D57" s="532" t="s">
        <v>697</v>
      </c>
      <c r="E57" s="532">
        <v>54</v>
      </c>
      <c r="F57" s="537">
        <v>45979</v>
      </c>
      <c r="G57" s="532" t="s">
        <v>462</v>
      </c>
      <c r="H57" s="532" t="s">
        <v>504</v>
      </c>
      <c r="I57" s="532" t="s">
        <v>466</v>
      </c>
      <c r="J57" s="532" t="s">
        <v>505</v>
      </c>
      <c r="K57" s="532" t="s">
        <v>466</v>
      </c>
      <c r="L57" s="532" t="s">
        <v>466</v>
      </c>
      <c r="M57" s="532" t="s">
        <v>466</v>
      </c>
      <c r="N57" s="532" t="s">
        <v>466</v>
      </c>
      <c r="O57" s="532" t="s">
        <v>466</v>
      </c>
      <c r="P57" s="536" t="s">
        <v>554</v>
      </c>
    </row>
    <row r="58" spans="1:16">
      <c r="A58" s="537">
        <v>45666</v>
      </c>
      <c r="B58" s="532" t="s">
        <v>503</v>
      </c>
      <c r="C58" s="532" t="s">
        <v>1374</v>
      </c>
      <c r="D58" s="532" t="s">
        <v>697</v>
      </c>
      <c r="E58" s="532">
        <v>55</v>
      </c>
      <c r="F58" s="537">
        <v>45979</v>
      </c>
      <c r="G58" s="532" t="s">
        <v>462</v>
      </c>
      <c r="H58" s="532" t="s">
        <v>504</v>
      </c>
      <c r="I58" s="532" t="s">
        <v>466</v>
      </c>
      <c r="J58" s="532" t="s">
        <v>505</v>
      </c>
      <c r="K58" s="532" t="s">
        <v>466</v>
      </c>
      <c r="L58" s="532" t="s">
        <v>466</v>
      </c>
      <c r="M58" s="532" t="s">
        <v>466</v>
      </c>
      <c r="N58" s="532" t="s">
        <v>466</v>
      </c>
      <c r="O58" s="532" t="s">
        <v>466</v>
      </c>
      <c r="P58" s="536" t="s">
        <v>554</v>
      </c>
    </row>
    <row r="59" spans="1:16">
      <c r="A59" s="537">
        <v>45666</v>
      </c>
      <c r="B59" s="532" t="s">
        <v>503</v>
      </c>
      <c r="C59" s="532" t="s">
        <v>1374</v>
      </c>
      <c r="D59" s="532" t="s">
        <v>1029</v>
      </c>
      <c r="E59" s="532">
        <v>56</v>
      </c>
      <c r="F59" s="537">
        <v>45979</v>
      </c>
      <c r="G59" s="532" t="s">
        <v>462</v>
      </c>
      <c r="H59" s="532" t="s">
        <v>504</v>
      </c>
      <c r="I59" s="532" t="s">
        <v>466</v>
      </c>
      <c r="J59" s="532" t="s">
        <v>505</v>
      </c>
      <c r="K59" s="532" t="s">
        <v>466</v>
      </c>
      <c r="L59" s="532" t="s">
        <v>466</v>
      </c>
      <c r="M59" s="532" t="s">
        <v>466</v>
      </c>
      <c r="N59" s="532" t="s">
        <v>466</v>
      </c>
      <c r="O59" s="532" t="s">
        <v>466</v>
      </c>
      <c r="P59" s="536" t="s">
        <v>554</v>
      </c>
    </row>
    <row r="60" spans="1:16">
      <c r="A60" s="537">
        <v>45666</v>
      </c>
      <c r="B60" s="532" t="s">
        <v>503</v>
      </c>
      <c r="C60" s="532" t="s">
        <v>1374</v>
      </c>
      <c r="D60" s="532" t="s">
        <v>1029</v>
      </c>
      <c r="E60" s="532">
        <v>57</v>
      </c>
      <c r="F60" s="537">
        <v>45979</v>
      </c>
      <c r="G60" s="532" t="s">
        <v>462</v>
      </c>
      <c r="H60" s="532" t="s">
        <v>504</v>
      </c>
      <c r="I60" s="532" t="s">
        <v>466</v>
      </c>
      <c r="J60" s="532" t="s">
        <v>505</v>
      </c>
      <c r="K60" s="532" t="s">
        <v>466</v>
      </c>
      <c r="L60" s="532" t="s">
        <v>466</v>
      </c>
      <c r="M60" s="532" t="s">
        <v>466</v>
      </c>
      <c r="N60" s="532" t="s">
        <v>466</v>
      </c>
      <c r="O60" s="532" t="s">
        <v>466</v>
      </c>
      <c r="P60" s="536" t="s">
        <v>554</v>
      </c>
    </row>
    <row r="61" spans="1:16">
      <c r="A61" s="537">
        <v>45666</v>
      </c>
      <c r="B61" s="532" t="s">
        <v>503</v>
      </c>
      <c r="C61" s="532" t="s">
        <v>1374</v>
      </c>
      <c r="D61" s="532" t="s">
        <v>1030</v>
      </c>
      <c r="E61" s="532">
        <v>58</v>
      </c>
      <c r="F61" s="537">
        <v>45979</v>
      </c>
      <c r="G61" s="532" t="s">
        <v>462</v>
      </c>
      <c r="H61" s="532" t="s">
        <v>504</v>
      </c>
      <c r="I61" s="532" t="s">
        <v>466</v>
      </c>
      <c r="J61" s="532" t="s">
        <v>505</v>
      </c>
      <c r="K61" s="532" t="s">
        <v>466</v>
      </c>
      <c r="L61" s="532" t="s">
        <v>466</v>
      </c>
      <c r="M61" s="532" t="s">
        <v>466</v>
      </c>
      <c r="N61" s="532" t="s">
        <v>466</v>
      </c>
      <c r="O61" s="532" t="s">
        <v>466</v>
      </c>
      <c r="P61" s="536" t="s">
        <v>554</v>
      </c>
    </row>
    <row r="62" spans="1:16">
      <c r="A62" s="537">
        <v>45666</v>
      </c>
      <c r="B62" s="532" t="s">
        <v>503</v>
      </c>
      <c r="C62" s="532" t="s">
        <v>1374</v>
      </c>
      <c r="D62" s="532" t="s">
        <v>487</v>
      </c>
      <c r="E62" s="532">
        <v>59</v>
      </c>
      <c r="F62" s="537">
        <v>45979</v>
      </c>
      <c r="G62" s="532" t="s">
        <v>462</v>
      </c>
      <c r="H62" s="532" t="s">
        <v>504</v>
      </c>
      <c r="I62" s="532" t="s">
        <v>466</v>
      </c>
      <c r="J62" s="532" t="s">
        <v>505</v>
      </c>
      <c r="K62" s="532" t="s">
        <v>466</v>
      </c>
      <c r="L62" s="532" t="s">
        <v>466</v>
      </c>
      <c r="M62" s="532" t="s">
        <v>466</v>
      </c>
      <c r="N62" s="532" t="s">
        <v>466</v>
      </c>
      <c r="O62" s="532" t="s">
        <v>466</v>
      </c>
      <c r="P62" s="536" t="s">
        <v>554</v>
      </c>
    </row>
    <row r="63" spans="1:16">
      <c r="A63" s="537">
        <v>45666</v>
      </c>
      <c r="B63" s="532" t="s">
        <v>503</v>
      </c>
      <c r="C63" s="532" t="s">
        <v>1374</v>
      </c>
      <c r="D63" s="532" t="s">
        <v>1030</v>
      </c>
      <c r="E63" s="532">
        <v>60</v>
      </c>
      <c r="F63" s="537">
        <v>45979</v>
      </c>
      <c r="G63" s="532" t="s">
        <v>462</v>
      </c>
      <c r="H63" s="532" t="s">
        <v>504</v>
      </c>
      <c r="I63" s="532" t="s">
        <v>466</v>
      </c>
      <c r="J63" s="532" t="s">
        <v>505</v>
      </c>
      <c r="K63" s="532" t="s">
        <v>466</v>
      </c>
      <c r="L63" s="532" t="s">
        <v>466</v>
      </c>
      <c r="M63" s="532" t="s">
        <v>466</v>
      </c>
      <c r="N63" s="532" t="s">
        <v>466</v>
      </c>
      <c r="O63" s="532" t="s">
        <v>466</v>
      </c>
      <c r="P63" s="536" t="s">
        <v>554</v>
      </c>
    </row>
    <row r="64" spans="1:16">
      <c r="A64" s="528">
        <v>45301</v>
      </c>
      <c r="B64" s="529" t="s">
        <v>503</v>
      </c>
      <c r="C64" s="529" t="s">
        <v>1130</v>
      </c>
      <c r="D64" s="529" t="s">
        <v>461</v>
      </c>
      <c r="E64" s="529">
        <v>1</v>
      </c>
      <c r="F64" s="538">
        <v>45969</v>
      </c>
      <c r="G64" s="529" t="s">
        <v>462</v>
      </c>
      <c r="H64" s="529" t="s">
        <v>504</v>
      </c>
      <c r="I64" s="529" t="s">
        <v>466</v>
      </c>
      <c r="J64" s="529" t="s">
        <v>505</v>
      </c>
      <c r="K64" s="529" t="s">
        <v>466</v>
      </c>
      <c r="L64" s="529" t="s">
        <v>466</v>
      </c>
      <c r="M64" s="529" t="s">
        <v>466</v>
      </c>
      <c r="N64" s="529" t="s">
        <v>466</v>
      </c>
      <c r="O64" s="529" t="s">
        <v>466</v>
      </c>
      <c r="P64" s="532" t="s">
        <v>553</v>
      </c>
    </row>
    <row r="65" spans="1:16">
      <c r="A65" s="528">
        <v>45301</v>
      </c>
      <c r="B65" s="529" t="s">
        <v>503</v>
      </c>
      <c r="C65" s="529" t="s">
        <v>1130</v>
      </c>
      <c r="D65" s="529" t="s">
        <v>506</v>
      </c>
      <c r="E65" s="529">
        <v>2</v>
      </c>
      <c r="F65" s="538">
        <v>45969</v>
      </c>
      <c r="G65" s="529" t="s">
        <v>462</v>
      </c>
      <c r="H65" s="529" t="s">
        <v>504</v>
      </c>
      <c r="I65" s="529" t="s">
        <v>466</v>
      </c>
      <c r="J65" s="529" t="s">
        <v>505</v>
      </c>
      <c r="K65" s="529" t="s">
        <v>466</v>
      </c>
      <c r="L65" s="529" t="s">
        <v>466</v>
      </c>
      <c r="M65" s="529" t="s">
        <v>466</v>
      </c>
      <c r="N65" s="529" t="s">
        <v>466</v>
      </c>
      <c r="O65" s="529" t="s">
        <v>466</v>
      </c>
      <c r="P65" s="532" t="s">
        <v>553</v>
      </c>
    </row>
    <row r="66" spans="1:16">
      <c r="A66" s="528">
        <v>45301</v>
      </c>
      <c r="B66" s="529" t="s">
        <v>503</v>
      </c>
      <c r="C66" s="529" t="s">
        <v>1130</v>
      </c>
      <c r="D66" s="529" t="s">
        <v>506</v>
      </c>
      <c r="E66" s="529">
        <v>3</v>
      </c>
      <c r="F66" s="538">
        <v>45969</v>
      </c>
      <c r="G66" s="529" t="s">
        <v>462</v>
      </c>
      <c r="H66" s="529" t="s">
        <v>504</v>
      </c>
      <c r="I66" s="529" t="s">
        <v>466</v>
      </c>
      <c r="J66" s="529" t="s">
        <v>505</v>
      </c>
      <c r="K66" s="529" t="s">
        <v>466</v>
      </c>
      <c r="L66" s="529" t="s">
        <v>466</v>
      </c>
      <c r="M66" s="529" t="s">
        <v>466</v>
      </c>
      <c r="N66" s="529" t="s">
        <v>466</v>
      </c>
      <c r="O66" s="529" t="s">
        <v>466</v>
      </c>
      <c r="P66" s="532" t="s">
        <v>553</v>
      </c>
    </row>
    <row r="67" spans="1:16">
      <c r="A67" s="528">
        <v>45301</v>
      </c>
      <c r="B67" s="529" t="s">
        <v>503</v>
      </c>
      <c r="C67" s="529" t="s">
        <v>1130</v>
      </c>
      <c r="D67" s="529" t="s">
        <v>507</v>
      </c>
      <c r="E67" s="529">
        <v>5</v>
      </c>
      <c r="F67" s="538">
        <v>45969</v>
      </c>
      <c r="G67" s="529" t="s">
        <v>462</v>
      </c>
      <c r="H67" s="529" t="s">
        <v>504</v>
      </c>
      <c r="I67" s="529" t="s">
        <v>466</v>
      </c>
      <c r="J67" s="529" t="s">
        <v>505</v>
      </c>
      <c r="K67" s="529" t="s">
        <v>466</v>
      </c>
      <c r="L67" s="529" t="s">
        <v>466</v>
      </c>
      <c r="M67" s="529" t="s">
        <v>466</v>
      </c>
      <c r="N67" s="529" t="s">
        <v>466</v>
      </c>
      <c r="O67" s="529" t="s">
        <v>466</v>
      </c>
      <c r="P67" s="532" t="s">
        <v>553</v>
      </c>
    </row>
    <row r="68" spans="1:16">
      <c r="A68" s="528">
        <v>45301</v>
      </c>
      <c r="B68" s="529" t="s">
        <v>503</v>
      </c>
      <c r="C68" s="529" t="s">
        <v>1130</v>
      </c>
      <c r="D68" s="529" t="s">
        <v>507</v>
      </c>
      <c r="E68" s="529">
        <v>4</v>
      </c>
      <c r="F68" s="538">
        <v>45969</v>
      </c>
      <c r="G68" s="529" t="s">
        <v>462</v>
      </c>
      <c r="H68" s="529" t="s">
        <v>504</v>
      </c>
      <c r="I68" s="529" t="s">
        <v>466</v>
      </c>
      <c r="J68" s="529" t="s">
        <v>505</v>
      </c>
      <c r="K68" s="529" t="s">
        <v>466</v>
      </c>
      <c r="L68" s="529" t="s">
        <v>466</v>
      </c>
      <c r="M68" s="529" t="s">
        <v>466</v>
      </c>
      <c r="N68" s="529" t="s">
        <v>466</v>
      </c>
      <c r="O68" s="529" t="s">
        <v>466</v>
      </c>
      <c r="P68" s="532" t="s">
        <v>553</v>
      </c>
    </row>
    <row r="69" spans="1:16">
      <c r="A69" s="528">
        <v>45301</v>
      </c>
      <c r="B69" s="529" t="s">
        <v>503</v>
      </c>
      <c r="C69" s="529" t="s">
        <v>1130</v>
      </c>
      <c r="D69" s="529" t="s">
        <v>508</v>
      </c>
      <c r="E69" s="529">
        <v>6</v>
      </c>
      <c r="F69" s="538">
        <v>45969</v>
      </c>
      <c r="G69" s="529" t="s">
        <v>462</v>
      </c>
      <c r="H69" s="529" t="s">
        <v>504</v>
      </c>
      <c r="I69" s="529" t="s">
        <v>466</v>
      </c>
      <c r="J69" s="529" t="s">
        <v>505</v>
      </c>
      <c r="K69" s="529" t="s">
        <v>466</v>
      </c>
      <c r="L69" s="529" t="s">
        <v>466</v>
      </c>
      <c r="M69" s="529" t="s">
        <v>466</v>
      </c>
      <c r="N69" s="529" t="s">
        <v>466</v>
      </c>
      <c r="O69" s="529" t="s">
        <v>466</v>
      </c>
      <c r="P69" s="532" t="s">
        <v>553</v>
      </c>
    </row>
    <row r="70" spans="1:16">
      <c r="A70" s="528">
        <v>45301</v>
      </c>
      <c r="B70" s="529" t="s">
        <v>503</v>
      </c>
      <c r="C70" s="529" t="s">
        <v>1130</v>
      </c>
      <c r="D70" s="529" t="s">
        <v>508</v>
      </c>
      <c r="E70" s="529">
        <v>7</v>
      </c>
      <c r="F70" s="538">
        <v>45969</v>
      </c>
      <c r="G70" s="529" t="s">
        <v>462</v>
      </c>
      <c r="H70" s="529" t="s">
        <v>504</v>
      </c>
      <c r="I70" s="529" t="s">
        <v>466</v>
      </c>
      <c r="J70" s="529" t="s">
        <v>505</v>
      </c>
      <c r="K70" s="529" t="s">
        <v>466</v>
      </c>
      <c r="L70" s="529" t="s">
        <v>466</v>
      </c>
      <c r="M70" s="529" t="s">
        <v>466</v>
      </c>
      <c r="N70" s="529" t="s">
        <v>466</v>
      </c>
      <c r="O70" s="529" t="s">
        <v>466</v>
      </c>
      <c r="P70" s="532" t="s">
        <v>553</v>
      </c>
    </row>
    <row r="71" spans="1:16">
      <c r="A71" s="528">
        <v>45301</v>
      </c>
      <c r="B71" s="529" t="s">
        <v>503</v>
      </c>
      <c r="C71" s="529" t="s">
        <v>1130</v>
      </c>
      <c r="D71" s="529" t="s">
        <v>508</v>
      </c>
      <c r="E71" s="529">
        <v>8</v>
      </c>
      <c r="F71" s="538">
        <v>45969</v>
      </c>
      <c r="G71" s="529" t="s">
        <v>462</v>
      </c>
      <c r="H71" s="529" t="s">
        <v>504</v>
      </c>
      <c r="I71" s="529" t="s">
        <v>466</v>
      </c>
      <c r="J71" s="529" t="s">
        <v>505</v>
      </c>
      <c r="K71" s="529" t="s">
        <v>466</v>
      </c>
      <c r="L71" s="529" t="s">
        <v>466</v>
      </c>
      <c r="M71" s="529" t="s">
        <v>466</v>
      </c>
      <c r="N71" s="529" t="s">
        <v>466</v>
      </c>
      <c r="O71" s="529" t="s">
        <v>466</v>
      </c>
      <c r="P71" s="532" t="s">
        <v>553</v>
      </c>
    </row>
    <row r="72" spans="1:16">
      <c r="A72" s="528">
        <v>45301</v>
      </c>
      <c r="B72" s="529" t="s">
        <v>503</v>
      </c>
      <c r="C72" s="529" t="s">
        <v>1130</v>
      </c>
      <c r="D72" s="529" t="s">
        <v>509</v>
      </c>
      <c r="E72" s="529">
        <v>9</v>
      </c>
      <c r="F72" s="538">
        <v>45969</v>
      </c>
      <c r="G72" s="529" t="s">
        <v>462</v>
      </c>
      <c r="H72" s="529" t="s">
        <v>504</v>
      </c>
      <c r="I72" s="529" t="s">
        <v>466</v>
      </c>
      <c r="J72" s="529" t="s">
        <v>505</v>
      </c>
      <c r="K72" s="529" t="s">
        <v>466</v>
      </c>
      <c r="L72" s="529" t="s">
        <v>466</v>
      </c>
      <c r="M72" s="529" t="s">
        <v>466</v>
      </c>
      <c r="N72" s="529" t="s">
        <v>466</v>
      </c>
      <c r="O72" s="529" t="s">
        <v>466</v>
      </c>
      <c r="P72" s="532" t="s">
        <v>553</v>
      </c>
    </row>
    <row r="73" spans="1:16">
      <c r="A73" s="528">
        <v>45301</v>
      </c>
      <c r="B73" s="529" t="s">
        <v>503</v>
      </c>
      <c r="C73" s="529" t="s">
        <v>1130</v>
      </c>
      <c r="D73" s="529" t="s">
        <v>509</v>
      </c>
      <c r="E73" s="529">
        <v>10</v>
      </c>
      <c r="F73" s="538">
        <v>45969</v>
      </c>
      <c r="G73" s="529" t="s">
        <v>462</v>
      </c>
      <c r="H73" s="529" t="s">
        <v>504</v>
      </c>
      <c r="I73" s="529" t="s">
        <v>466</v>
      </c>
      <c r="J73" s="529" t="s">
        <v>505</v>
      </c>
      <c r="K73" s="529" t="s">
        <v>466</v>
      </c>
      <c r="L73" s="529" t="s">
        <v>466</v>
      </c>
      <c r="M73" s="529" t="s">
        <v>466</v>
      </c>
      <c r="N73" s="529" t="s">
        <v>466</v>
      </c>
      <c r="O73" s="529" t="s">
        <v>466</v>
      </c>
      <c r="P73" s="532" t="s">
        <v>553</v>
      </c>
    </row>
    <row r="74" spans="1:16">
      <c r="A74" s="528">
        <v>45301</v>
      </c>
      <c r="B74" s="529" t="s">
        <v>503</v>
      </c>
      <c r="C74" s="529" t="s">
        <v>1130</v>
      </c>
      <c r="D74" s="529" t="s">
        <v>510</v>
      </c>
      <c r="E74" s="529">
        <v>11</v>
      </c>
      <c r="F74" s="538">
        <v>45969</v>
      </c>
      <c r="G74" s="529" t="s">
        <v>462</v>
      </c>
      <c r="H74" s="529" t="s">
        <v>504</v>
      </c>
      <c r="I74" s="529" t="s">
        <v>466</v>
      </c>
      <c r="J74" s="529" t="s">
        <v>505</v>
      </c>
      <c r="K74" s="529" t="s">
        <v>466</v>
      </c>
      <c r="L74" s="529" t="s">
        <v>466</v>
      </c>
      <c r="M74" s="529" t="s">
        <v>466</v>
      </c>
      <c r="N74" s="529" t="s">
        <v>466</v>
      </c>
      <c r="O74" s="529" t="s">
        <v>466</v>
      </c>
      <c r="P74" s="532" t="s">
        <v>553</v>
      </c>
    </row>
    <row r="75" spans="1:16">
      <c r="A75" s="528">
        <v>45301</v>
      </c>
      <c r="B75" s="529" t="s">
        <v>503</v>
      </c>
      <c r="C75" s="529" t="s">
        <v>1130</v>
      </c>
      <c r="D75" s="529" t="s">
        <v>511</v>
      </c>
      <c r="E75" s="529">
        <v>12</v>
      </c>
      <c r="F75" s="538">
        <v>45969</v>
      </c>
      <c r="G75" s="529" t="s">
        <v>462</v>
      </c>
      <c r="H75" s="529" t="s">
        <v>504</v>
      </c>
      <c r="I75" s="529" t="s">
        <v>466</v>
      </c>
      <c r="J75" s="529" t="s">
        <v>505</v>
      </c>
      <c r="K75" s="529" t="s">
        <v>466</v>
      </c>
      <c r="L75" s="529" t="s">
        <v>466</v>
      </c>
      <c r="M75" s="529" t="s">
        <v>466</v>
      </c>
      <c r="N75" s="529" t="s">
        <v>466</v>
      </c>
      <c r="O75" s="529" t="s">
        <v>466</v>
      </c>
      <c r="P75" s="532" t="s">
        <v>553</v>
      </c>
    </row>
    <row r="76" spans="1:16">
      <c r="A76" s="528">
        <v>45301</v>
      </c>
      <c r="B76" s="529" t="s">
        <v>503</v>
      </c>
      <c r="C76" s="529" t="s">
        <v>1130</v>
      </c>
      <c r="D76" s="529" t="s">
        <v>510</v>
      </c>
      <c r="E76" s="529">
        <v>13</v>
      </c>
      <c r="F76" s="538">
        <v>45969</v>
      </c>
      <c r="G76" s="529" t="s">
        <v>462</v>
      </c>
      <c r="H76" s="529" t="s">
        <v>504</v>
      </c>
      <c r="I76" s="529" t="s">
        <v>466</v>
      </c>
      <c r="J76" s="529" t="s">
        <v>505</v>
      </c>
      <c r="K76" s="529" t="s">
        <v>466</v>
      </c>
      <c r="L76" s="529" t="s">
        <v>466</v>
      </c>
      <c r="M76" s="529" t="s">
        <v>466</v>
      </c>
      <c r="N76" s="529" t="s">
        <v>466</v>
      </c>
      <c r="O76" s="529" t="s">
        <v>466</v>
      </c>
      <c r="P76" s="532" t="s">
        <v>553</v>
      </c>
    </row>
    <row r="77" spans="1:16">
      <c r="A77" s="528">
        <v>45301</v>
      </c>
      <c r="B77" s="529" t="s">
        <v>503</v>
      </c>
      <c r="C77" s="529" t="s">
        <v>1130</v>
      </c>
      <c r="D77" s="529" t="s">
        <v>512</v>
      </c>
      <c r="E77" s="529">
        <v>14</v>
      </c>
      <c r="F77" s="538">
        <v>45969</v>
      </c>
      <c r="G77" s="529" t="s">
        <v>462</v>
      </c>
      <c r="H77" s="529" t="s">
        <v>504</v>
      </c>
      <c r="I77" s="529" t="s">
        <v>466</v>
      </c>
      <c r="J77" s="529" t="s">
        <v>505</v>
      </c>
      <c r="K77" s="529" t="s">
        <v>466</v>
      </c>
      <c r="L77" s="529" t="s">
        <v>466</v>
      </c>
      <c r="M77" s="529" t="s">
        <v>466</v>
      </c>
      <c r="N77" s="529" t="s">
        <v>466</v>
      </c>
      <c r="O77" s="529" t="s">
        <v>466</v>
      </c>
      <c r="P77" s="532" t="s">
        <v>553</v>
      </c>
    </row>
    <row r="78" spans="1:16">
      <c r="A78" s="528">
        <v>45301</v>
      </c>
      <c r="B78" s="529" t="s">
        <v>503</v>
      </c>
      <c r="C78" s="529" t="s">
        <v>1130</v>
      </c>
      <c r="D78" s="529" t="s">
        <v>513</v>
      </c>
      <c r="E78" s="529">
        <v>15</v>
      </c>
      <c r="F78" s="538">
        <v>45969</v>
      </c>
      <c r="G78" s="529" t="s">
        <v>462</v>
      </c>
      <c r="H78" s="529" t="s">
        <v>504</v>
      </c>
      <c r="I78" s="529" t="s">
        <v>466</v>
      </c>
      <c r="J78" s="529" t="s">
        <v>505</v>
      </c>
      <c r="K78" s="529" t="s">
        <v>466</v>
      </c>
      <c r="L78" s="529" t="s">
        <v>466</v>
      </c>
      <c r="M78" s="529" t="s">
        <v>466</v>
      </c>
      <c r="N78" s="529" t="s">
        <v>466</v>
      </c>
      <c r="O78" s="529" t="s">
        <v>466</v>
      </c>
      <c r="P78" s="532" t="s">
        <v>553</v>
      </c>
    </row>
    <row r="79" spans="1:16">
      <c r="A79" s="528">
        <v>45301</v>
      </c>
      <c r="B79" s="529" t="s">
        <v>503</v>
      </c>
      <c r="C79" s="529" t="s">
        <v>1130</v>
      </c>
      <c r="D79" s="529" t="s">
        <v>514</v>
      </c>
      <c r="E79" s="529">
        <v>16</v>
      </c>
      <c r="F79" s="538">
        <v>45969</v>
      </c>
      <c r="G79" s="529" t="s">
        <v>462</v>
      </c>
      <c r="H79" s="529" t="s">
        <v>504</v>
      </c>
      <c r="I79" s="529" t="s">
        <v>466</v>
      </c>
      <c r="J79" s="529" t="s">
        <v>505</v>
      </c>
      <c r="K79" s="529" t="s">
        <v>466</v>
      </c>
      <c r="L79" s="529" t="s">
        <v>466</v>
      </c>
      <c r="M79" s="529" t="s">
        <v>466</v>
      </c>
      <c r="N79" s="529" t="s">
        <v>466</v>
      </c>
      <c r="O79" s="529" t="s">
        <v>466</v>
      </c>
      <c r="P79" s="532" t="s">
        <v>553</v>
      </c>
    </row>
    <row r="80" spans="1:16">
      <c r="A80" s="528">
        <v>45301</v>
      </c>
      <c r="B80" s="529" t="s">
        <v>503</v>
      </c>
      <c r="C80" s="529" t="s">
        <v>1130</v>
      </c>
      <c r="D80" s="529" t="s">
        <v>515</v>
      </c>
      <c r="E80" s="529">
        <v>17</v>
      </c>
      <c r="F80" s="538">
        <v>45969</v>
      </c>
      <c r="G80" s="529" t="s">
        <v>462</v>
      </c>
      <c r="H80" s="529" t="s">
        <v>504</v>
      </c>
      <c r="I80" s="529" t="s">
        <v>466</v>
      </c>
      <c r="J80" s="529" t="s">
        <v>505</v>
      </c>
      <c r="K80" s="529" t="s">
        <v>466</v>
      </c>
      <c r="L80" s="529" t="s">
        <v>466</v>
      </c>
      <c r="M80" s="529" t="s">
        <v>466</v>
      </c>
      <c r="N80" s="529" t="s">
        <v>466</v>
      </c>
      <c r="O80" s="529" t="s">
        <v>466</v>
      </c>
      <c r="P80" s="532" t="s">
        <v>553</v>
      </c>
    </row>
    <row r="81" spans="1:16">
      <c r="A81" s="528">
        <v>45301</v>
      </c>
      <c r="B81" s="529" t="s">
        <v>503</v>
      </c>
      <c r="C81" s="529" t="s">
        <v>1130</v>
      </c>
      <c r="D81" s="529" t="s">
        <v>516</v>
      </c>
      <c r="E81" s="529">
        <v>18</v>
      </c>
      <c r="F81" s="538">
        <v>45969</v>
      </c>
      <c r="G81" s="529" t="s">
        <v>462</v>
      </c>
      <c r="H81" s="529" t="s">
        <v>504</v>
      </c>
      <c r="I81" s="529" t="s">
        <v>466</v>
      </c>
      <c r="J81" s="529" t="s">
        <v>505</v>
      </c>
      <c r="K81" s="529" t="s">
        <v>466</v>
      </c>
      <c r="L81" s="529" t="s">
        <v>466</v>
      </c>
      <c r="M81" s="529" t="s">
        <v>466</v>
      </c>
      <c r="N81" s="529" t="s">
        <v>466</v>
      </c>
      <c r="O81" s="529" t="s">
        <v>466</v>
      </c>
      <c r="P81" s="532" t="s">
        <v>553</v>
      </c>
    </row>
    <row r="82" spans="1:16">
      <c r="A82" s="528">
        <v>45301</v>
      </c>
      <c r="B82" s="529" t="s">
        <v>503</v>
      </c>
      <c r="C82" s="529" t="s">
        <v>1130</v>
      </c>
      <c r="D82" s="529" t="s">
        <v>517</v>
      </c>
      <c r="E82" s="529">
        <v>19</v>
      </c>
      <c r="F82" s="538">
        <v>45969</v>
      </c>
      <c r="G82" s="529" t="s">
        <v>462</v>
      </c>
      <c r="H82" s="529" t="s">
        <v>504</v>
      </c>
      <c r="I82" s="529" t="s">
        <v>466</v>
      </c>
      <c r="J82" s="529" t="s">
        <v>505</v>
      </c>
      <c r="K82" s="529" t="s">
        <v>466</v>
      </c>
      <c r="L82" s="529" t="s">
        <v>466</v>
      </c>
      <c r="M82" s="529" t="s">
        <v>466</v>
      </c>
      <c r="N82" s="529" t="s">
        <v>466</v>
      </c>
      <c r="O82" s="529" t="s">
        <v>466</v>
      </c>
      <c r="P82" s="532" t="s">
        <v>553</v>
      </c>
    </row>
    <row r="83" spans="1:16">
      <c r="A83" s="528">
        <v>45301</v>
      </c>
      <c r="B83" s="529" t="s">
        <v>503</v>
      </c>
      <c r="C83" s="529" t="s">
        <v>1130</v>
      </c>
      <c r="D83" s="529" t="s">
        <v>517</v>
      </c>
      <c r="E83" s="529">
        <v>20</v>
      </c>
      <c r="F83" s="538">
        <v>45969</v>
      </c>
      <c r="G83" s="529" t="s">
        <v>462</v>
      </c>
      <c r="H83" s="529" t="s">
        <v>504</v>
      </c>
      <c r="I83" s="529" t="s">
        <v>466</v>
      </c>
      <c r="J83" s="529" t="s">
        <v>505</v>
      </c>
      <c r="K83" s="529" t="s">
        <v>466</v>
      </c>
      <c r="L83" s="529" t="s">
        <v>466</v>
      </c>
      <c r="M83" s="529" t="s">
        <v>466</v>
      </c>
      <c r="N83" s="529" t="s">
        <v>466</v>
      </c>
      <c r="O83" s="529" t="s">
        <v>466</v>
      </c>
      <c r="P83" s="532" t="s">
        <v>553</v>
      </c>
    </row>
    <row r="84" spans="1:16">
      <c r="A84" s="528">
        <v>45301</v>
      </c>
      <c r="B84" s="529" t="s">
        <v>503</v>
      </c>
      <c r="C84" s="529" t="s">
        <v>1130</v>
      </c>
      <c r="D84" s="529" t="s">
        <v>517</v>
      </c>
      <c r="E84" s="529">
        <v>21</v>
      </c>
      <c r="F84" s="538">
        <v>45969</v>
      </c>
      <c r="G84" s="529" t="s">
        <v>462</v>
      </c>
      <c r="H84" s="529" t="s">
        <v>504</v>
      </c>
      <c r="I84" s="529" t="s">
        <v>466</v>
      </c>
      <c r="J84" s="529" t="s">
        <v>505</v>
      </c>
      <c r="K84" s="529" t="s">
        <v>466</v>
      </c>
      <c r="L84" s="529" t="s">
        <v>466</v>
      </c>
      <c r="M84" s="529" t="s">
        <v>466</v>
      </c>
      <c r="N84" s="529" t="s">
        <v>466</v>
      </c>
      <c r="O84" s="529" t="s">
        <v>466</v>
      </c>
      <c r="P84" s="532" t="s">
        <v>553</v>
      </c>
    </row>
    <row r="85" spans="1:16" s="238" customFormat="1"/>
    <row r="86" spans="1:16">
      <c r="A86" s="528">
        <v>45697</v>
      </c>
      <c r="B86" s="529" t="s">
        <v>503</v>
      </c>
      <c r="C86" s="529" t="s">
        <v>1374</v>
      </c>
      <c r="D86" s="529" t="s">
        <v>518</v>
      </c>
      <c r="E86" s="539">
        <v>1</v>
      </c>
      <c r="F86" s="538">
        <v>45979</v>
      </c>
      <c r="G86" s="529" t="s">
        <v>462</v>
      </c>
      <c r="H86" s="529" t="s">
        <v>504</v>
      </c>
      <c r="I86" s="529" t="s">
        <v>466</v>
      </c>
      <c r="J86" s="529" t="s">
        <v>505</v>
      </c>
      <c r="K86" s="529" t="s">
        <v>466</v>
      </c>
      <c r="L86" s="529" t="s">
        <v>466</v>
      </c>
      <c r="M86" s="529" t="s">
        <v>466</v>
      </c>
      <c r="N86" s="529" t="s">
        <v>466</v>
      </c>
      <c r="O86" s="529" t="s">
        <v>466</v>
      </c>
      <c r="P86" s="532" t="s">
        <v>554</v>
      </c>
    </row>
    <row r="87" spans="1:16">
      <c r="A87" s="528">
        <v>45697</v>
      </c>
      <c r="B87" s="529" t="s">
        <v>503</v>
      </c>
      <c r="C87" s="529" t="s">
        <v>1374</v>
      </c>
      <c r="D87" s="529" t="s">
        <v>999</v>
      </c>
      <c r="E87" s="539">
        <v>2</v>
      </c>
      <c r="F87" s="538">
        <v>45979</v>
      </c>
      <c r="G87" s="529" t="s">
        <v>462</v>
      </c>
      <c r="H87" s="529" t="s">
        <v>504</v>
      </c>
      <c r="I87" s="529" t="s">
        <v>466</v>
      </c>
      <c r="J87" s="529" t="s">
        <v>505</v>
      </c>
      <c r="K87" s="529" t="s">
        <v>466</v>
      </c>
      <c r="L87" s="529" t="s">
        <v>466</v>
      </c>
      <c r="M87" s="529" t="s">
        <v>466</v>
      </c>
      <c r="N87" s="529" t="s">
        <v>466</v>
      </c>
      <c r="O87" s="529" t="s">
        <v>466</v>
      </c>
      <c r="P87" s="532" t="s">
        <v>554</v>
      </c>
    </row>
    <row r="88" spans="1:16">
      <c r="A88" s="528">
        <v>45697</v>
      </c>
      <c r="B88" s="529" t="s">
        <v>503</v>
      </c>
      <c r="C88" s="529" t="s">
        <v>1374</v>
      </c>
      <c r="D88" s="529" t="s">
        <v>1000</v>
      </c>
      <c r="E88" s="539">
        <v>3</v>
      </c>
      <c r="F88" s="538">
        <v>45979</v>
      </c>
      <c r="G88" s="529" t="s">
        <v>462</v>
      </c>
      <c r="H88" s="529" t="s">
        <v>504</v>
      </c>
      <c r="I88" s="529" t="s">
        <v>466</v>
      </c>
      <c r="J88" s="529" t="s">
        <v>505</v>
      </c>
      <c r="K88" s="529" t="s">
        <v>466</v>
      </c>
      <c r="L88" s="529" t="s">
        <v>466</v>
      </c>
      <c r="M88" s="529" t="s">
        <v>466</v>
      </c>
      <c r="N88" s="529" t="s">
        <v>466</v>
      </c>
      <c r="O88" s="529" t="s">
        <v>466</v>
      </c>
      <c r="P88" s="532" t="s">
        <v>554</v>
      </c>
    </row>
    <row r="89" spans="1:16">
      <c r="A89" s="528">
        <v>45697</v>
      </c>
      <c r="B89" s="529" t="s">
        <v>503</v>
      </c>
      <c r="C89" s="529" t="s">
        <v>1374</v>
      </c>
      <c r="D89" s="529" t="s">
        <v>1001</v>
      </c>
      <c r="E89" s="539">
        <v>4</v>
      </c>
      <c r="F89" s="538">
        <v>45979</v>
      </c>
      <c r="G89" s="529" t="s">
        <v>462</v>
      </c>
      <c r="H89" s="529" t="s">
        <v>504</v>
      </c>
      <c r="I89" s="529" t="s">
        <v>466</v>
      </c>
      <c r="J89" s="529" t="s">
        <v>505</v>
      </c>
      <c r="K89" s="529" t="s">
        <v>466</v>
      </c>
      <c r="L89" s="529" t="s">
        <v>466</v>
      </c>
      <c r="M89" s="529" t="s">
        <v>466</v>
      </c>
      <c r="N89" s="529" t="s">
        <v>466</v>
      </c>
      <c r="O89" s="529" t="s">
        <v>466</v>
      </c>
      <c r="P89" s="532" t="s">
        <v>554</v>
      </c>
    </row>
    <row r="90" spans="1:16">
      <c r="A90" s="528">
        <v>45697</v>
      </c>
      <c r="B90" s="529" t="s">
        <v>503</v>
      </c>
      <c r="C90" s="529" t="s">
        <v>1374</v>
      </c>
      <c r="D90" s="529" t="s">
        <v>1002</v>
      </c>
      <c r="E90" s="539">
        <v>5</v>
      </c>
      <c r="F90" s="538">
        <v>45979</v>
      </c>
      <c r="G90" s="529" t="s">
        <v>462</v>
      </c>
      <c r="H90" s="529" t="s">
        <v>504</v>
      </c>
      <c r="I90" s="529" t="s">
        <v>466</v>
      </c>
      <c r="J90" s="529" t="s">
        <v>505</v>
      </c>
      <c r="K90" s="529" t="s">
        <v>466</v>
      </c>
      <c r="L90" s="529" t="s">
        <v>466</v>
      </c>
      <c r="M90" s="529" t="s">
        <v>466</v>
      </c>
      <c r="N90" s="529" t="s">
        <v>466</v>
      </c>
      <c r="O90" s="529" t="s">
        <v>466</v>
      </c>
      <c r="P90" s="532" t="s">
        <v>554</v>
      </c>
    </row>
    <row r="91" spans="1:16">
      <c r="A91" s="528">
        <v>45697</v>
      </c>
      <c r="B91" s="529" t="s">
        <v>503</v>
      </c>
      <c r="C91" s="529" t="s">
        <v>1374</v>
      </c>
      <c r="D91" s="529" t="s">
        <v>1003</v>
      </c>
      <c r="E91" s="539">
        <v>6</v>
      </c>
      <c r="F91" s="538">
        <v>45979</v>
      </c>
      <c r="G91" s="529" t="s">
        <v>462</v>
      </c>
      <c r="H91" s="529" t="s">
        <v>1375</v>
      </c>
      <c r="I91" s="529" t="s">
        <v>466</v>
      </c>
      <c r="J91" s="529" t="s">
        <v>505</v>
      </c>
      <c r="K91" s="529" t="s">
        <v>466</v>
      </c>
      <c r="L91" s="529" t="s">
        <v>466</v>
      </c>
      <c r="M91" s="529" t="s">
        <v>466</v>
      </c>
      <c r="N91" s="529" t="s">
        <v>466</v>
      </c>
      <c r="O91" s="529" t="s">
        <v>466</v>
      </c>
      <c r="P91" s="532" t="s">
        <v>554</v>
      </c>
    </row>
    <row r="92" spans="1:16">
      <c r="A92" s="528">
        <v>45697</v>
      </c>
      <c r="B92" s="529" t="s">
        <v>503</v>
      </c>
      <c r="C92" s="529" t="s">
        <v>1374</v>
      </c>
      <c r="D92" s="529" t="s">
        <v>1003</v>
      </c>
      <c r="E92" s="529">
        <v>7</v>
      </c>
      <c r="F92" s="538">
        <v>45979</v>
      </c>
      <c r="G92" s="529" t="s">
        <v>462</v>
      </c>
      <c r="H92" s="529" t="s">
        <v>1375</v>
      </c>
      <c r="I92" s="529" t="s">
        <v>466</v>
      </c>
      <c r="J92" s="529" t="s">
        <v>505</v>
      </c>
      <c r="K92" s="529" t="s">
        <v>466</v>
      </c>
      <c r="L92" s="529" t="s">
        <v>466</v>
      </c>
      <c r="M92" s="529" t="s">
        <v>466</v>
      </c>
      <c r="N92" s="529" t="s">
        <v>466</v>
      </c>
      <c r="O92" s="529" t="s">
        <v>466</v>
      </c>
      <c r="P92" s="532" t="s">
        <v>554</v>
      </c>
    </row>
    <row r="93" spans="1:16">
      <c r="A93" s="528">
        <v>45697</v>
      </c>
      <c r="B93" s="529" t="s">
        <v>503</v>
      </c>
      <c r="C93" s="529" t="s">
        <v>1374</v>
      </c>
      <c r="D93" s="529" t="s">
        <v>1004</v>
      </c>
      <c r="E93" s="539">
        <v>8</v>
      </c>
      <c r="F93" s="538">
        <v>45979</v>
      </c>
      <c r="G93" s="529" t="s">
        <v>462</v>
      </c>
      <c r="H93" s="529" t="s">
        <v>1375</v>
      </c>
      <c r="I93" s="529" t="s">
        <v>466</v>
      </c>
      <c r="J93" s="529" t="s">
        <v>505</v>
      </c>
      <c r="K93" s="529" t="s">
        <v>466</v>
      </c>
      <c r="L93" s="529" t="s">
        <v>466</v>
      </c>
      <c r="M93" s="529" t="s">
        <v>466</v>
      </c>
      <c r="N93" s="529" t="s">
        <v>466</v>
      </c>
      <c r="O93" s="529" t="s">
        <v>466</v>
      </c>
      <c r="P93" s="532" t="s">
        <v>554</v>
      </c>
    </row>
    <row r="94" spans="1:16">
      <c r="A94" s="528">
        <v>45697</v>
      </c>
      <c r="B94" s="529" t="s">
        <v>503</v>
      </c>
      <c r="C94" s="529" t="s">
        <v>1374</v>
      </c>
      <c r="D94" s="529" t="s">
        <v>1004</v>
      </c>
      <c r="E94" s="539">
        <v>9</v>
      </c>
      <c r="F94" s="538">
        <v>45979</v>
      </c>
      <c r="G94" s="529" t="s">
        <v>462</v>
      </c>
      <c r="H94" s="529" t="s">
        <v>1375</v>
      </c>
      <c r="I94" s="529" t="s">
        <v>466</v>
      </c>
      <c r="J94" s="529" t="s">
        <v>505</v>
      </c>
      <c r="K94" s="529" t="s">
        <v>466</v>
      </c>
      <c r="L94" s="529" t="s">
        <v>466</v>
      </c>
      <c r="M94" s="529" t="s">
        <v>466</v>
      </c>
      <c r="N94" s="529" t="s">
        <v>466</v>
      </c>
      <c r="O94" s="529" t="s">
        <v>466</v>
      </c>
      <c r="P94" s="532" t="s">
        <v>554</v>
      </c>
    </row>
    <row r="95" spans="1:16">
      <c r="A95" s="528">
        <v>45697</v>
      </c>
      <c r="B95" s="529" t="s">
        <v>503</v>
      </c>
      <c r="C95" s="529" t="s">
        <v>1374</v>
      </c>
      <c r="D95" s="529" t="s">
        <v>1005</v>
      </c>
      <c r="E95" s="529">
        <v>10</v>
      </c>
      <c r="F95" s="538">
        <v>45979</v>
      </c>
      <c r="G95" s="529" t="s">
        <v>462</v>
      </c>
      <c r="H95" s="529" t="s">
        <v>1375</v>
      </c>
      <c r="I95" s="529" t="s">
        <v>466</v>
      </c>
      <c r="J95" s="529" t="s">
        <v>505</v>
      </c>
      <c r="K95" s="529" t="s">
        <v>466</v>
      </c>
      <c r="L95" s="529" t="s">
        <v>466</v>
      </c>
      <c r="M95" s="529" t="s">
        <v>466</v>
      </c>
      <c r="N95" s="529" t="s">
        <v>466</v>
      </c>
      <c r="O95" s="529" t="s">
        <v>466</v>
      </c>
      <c r="P95" s="532" t="s">
        <v>554</v>
      </c>
    </row>
    <row r="96" spans="1:16">
      <c r="A96" s="528">
        <v>45697</v>
      </c>
      <c r="B96" s="529" t="s">
        <v>503</v>
      </c>
      <c r="C96" s="529" t="s">
        <v>1374</v>
      </c>
      <c r="D96" s="529" t="s">
        <v>1006</v>
      </c>
      <c r="E96" s="529">
        <v>11</v>
      </c>
      <c r="F96" s="538">
        <v>45979</v>
      </c>
      <c r="G96" s="529" t="s">
        <v>462</v>
      </c>
      <c r="H96" s="529" t="s">
        <v>504</v>
      </c>
      <c r="I96" s="529" t="s">
        <v>466</v>
      </c>
      <c r="J96" s="529" t="s">
        <v>505</v>
      </c>
      <c r="K96" s="529" t="s">
        <v>466</v>
      </c>
      <c r="L96" s="529" t="s">
        <v>466</v>
      </c>
      <c r="M96" s="529" t="s">
        <v>466</v>
      </c>
      <c r="N96" s="529" t="s">
        <v>466</v>
      </c>
      <c r="O96" s="529" t="s">
        <v>466</v>
      </c>
      <c r="P96" s="532" t="s">
        <v>554</v>
      </c>
    </row>
    <row r="97" spans="1:16">
      <c r="A97" s="528">
        <v>45697</v>
      </c>
      <c r="B97" s="529" t="s">
        <v>503</v>
      </c>
      <c r="C97" s="529" t="s">
        <v>1374</v>
      </c>
      <c r="D97" s="529" t="s">
        <v>1007</v>
      </c>
      <c r="E97" s="529">
        <v>12</v>
      </c>
      <c r="F97" s="538">
        <v>45979</v>
      </c>
      <c r="G97" s="529" t="s">
        <v>462</v>
      </c>
      <c r="H97" s="529" t="s">
        <v>504</v>
      </c>
      <c r="I97" s="529" t="s">
        <v>466</v>
      </c>
      <c r="J97" s="529" t="s">
        <v>505</v>
      </c>
      <c r="K97" s="529" t="s">
        <v>466</v>
      </c>
      <c r="L97" s="529" t="s">
        <v>466</v>
      </c>
      <c r="M97" s="529" t="s">
        <v>466</v>
      </c>
      <c r="N97" s="529" t="s">
        <v>466</v>
      </c>
      <c r="O97" s="529" t="s">
        <v>466</v>
      </c>
      <c r="P97" s="532" t="s">
        <v>554</v>
      </c>
    </row>
    <row r="98" spans="1:16">
      <c r="A98" s="528">
        <v>45697</v>
      </c>
      <c r="B98" s="529" t="s">
        <v>503</v>
      </c>
      <c r="C98" s="529" t="s">
        <v>1374</v>
      </c>
      <c r="D98" s="529" t="s">
        <v>1008</v>
      </c>
      <c r="E98" s="529">
        <v>13</v>
      </c>
      <c r="F98" s="538">
        <v>45979</v>
      </c>
      <c r="G98" s="529" t="s">
        <v>462</v>
      </c>
      <c r="H98" s="529" t="s">
        <v>504</v>
      </c>
      <c r="I98" s="529" t="s">
        <v>466</v>
      </c>
      <c r="J98" s="529" t="s">
        <v>505</v>
      </c>
      <c r="K98" s="529" t="s">
        <v>466</v>
      </c>
      <c r="L98" s="529" t="s">
        <v>466</v>
      </c>
      <c r="M98" s="529" t="s">
        <v>466</v>
      </c>
      <c r="N98" s="529" t="s">
        <v>466</v>
      </c>
      <c r="O98" s="529" t="s">
        <v>466</v>
      </c>
      <c r="P98" s="532" t="s">
        <v>554</v>
      </c>
    </row>
    <row r="99" spans="1:16">
      <c r="A99" s="528">
        <v>45697</v>
      </c>
      <c r="B99" s="529" t="s">
        <v>503</v>
      </c>
      <c r="C99" s="529" t="s">
        <v>1374</v>
      </c>
      <c r="D99" s="529" t="s">
        <v>1009</v>
      </c>
      <c r="E99" s="529">
        <v>14</v>
      </c>
      <c r="F99" s="538">
        <v>45979</v>
      </c>
      <c r="G99" s="529" t="s">
        <v>462</v>
      </c>
      <c r="H99" s="529" t="s">
        <v>504</v>
      </c>
      <c r="I99" s="529" t="s">
        <v>466</v>
      </c>
      <c r="J99" s="529" t="s">
        <v>505</v>
      </c>
      <c r="K99" s="529" t="s">
        <v>466</v>
      </c>
      <c r="L99" s="529" t="s">
        <v>466</v>
      </c>
      <c r="M99" s="529" t="s">
        <v>466</v>
      </c>
      <c r="N99" s="529" t="s">
        <v>466</v>
      </c>
      <c r="O99" s="529" t="s">
        <v>466</v>
      </c>
      <c r="P99" s="532" t="s">
        <v>554</v>
      </c>
    </row>
    <row r="100" spans="1:16">
      <c r="A100" s="528">
        <v>45697</v>
      </c>
      <c r="B100" s="529" t="s">
        <v>503</v>
      </c>
      <c r="C100" s="529" t="s">
        <v>1374</v>
      </c>
      <c r="D100" s="529" t="s">
        <v>1010</v>
      </c>
      <c r="E100" s="529">
        <v>15</v>
      </c>
      <c r="F100" s="538">
        <v>45979</v>
      </c>
      <c r="G100" s="529" t="s">
        <v>462</v>
      </c>
      <c r="H100" s="529" t="s">
        <v>504</v>
      </c>
      <c r="I100" s="529" t="s">
        <v>466</v>
      </c>
      <c r="J100" s="529" t="s">
        <v>505</v>
      </c>
      <c r="K100" s="529" t="s">
        <v>466</v>
      </c>
      <c r="L100" s="529" t="s">
        <v>466</v>
      </c>
      <c r="M100" s="529" t="s">
        <v>466</v>
      </c>
      <c r="N100" s="529" t="s">
        <v>466</v>
      </c>
      <c r="O100" s="529" t="s">
        <v>466</v>
      </c>
      <c r="P100" s="532" t="s">
        <v>554</v>
      </c>
    </row>
    <row r="101" spans="1:16">
      <c r="A101" s="528">
        <v>45697</v>
      </c>
      <c r="B101" s="529" t="s">
        <v>503</v>
      </c>
      <c r="C101" s="529" t="s">
        <v>1374</v>
      </c>
      <c r="D101" s="529" t="s">
        <v>1011</v>
      </c>
      <c r="E101" s="529">
        <v>16</v>
      </c>
      <c r="F101" s="538">
        <v>45979</v>
      </c>
      <c r="G101" s="529" t="s">
        <v>462</v>
      </c>
      <c r="H101" s="529" t="s">
        <v>504</v>
      </c>
      <c r="I101" s="529" t="s">
        <v>466</v>
      </c>
      <c r="J101" s="529" t="s">
        <v>505</v>
      </c>
      <c r="K101" s="529" t="s">
        <v>466</v>
      </c>
      <c r="L101" s="529" t="s">
        <v>466</v>
      </c>
      <c r="M101" s="529" t="s">
        <v>466</v>
      </c>
      <c r="N101" s="529" t="s">
        <v>466</v>
      </c>
      <c r="O101" s="529" t="s">
        <v>466</v>
      </c>
      <c r="P101" s="532" t="s">
        <v>554</v>
      </c>
    </row>
    <row r="102" spans="1:16">
      <c r="A102" s="528">
        <v>45697</v>
      </c>
      <c r="B102" s="529" t="s">
        <v>503</v>
      </c>
      <c r="C102" s="529" t="s">
        <v>1374</v>
      </c>
      <c r="D102" s="529" t="s">
        <v>1012</v>
      </c>
      <c r="E102" s="529">
        <v>17</v>
      </c>
      <c r="F102" s="538">
        <v>45979</v>
      </c>
      <c r="G102" s="529" t="s">
        <v>462</v>
      </c>
      <c r="H102" s="529" t="s">
        <v>504</v>
      </c>
      <c r="I102" s="529" t="s">
        <v>466</v>
      </c>
      <c r="J102" s="529" t="s">
        <v>505</v>
      </c>
      <c r="K102" s="529" t="s">
        <v>466</v>
      </c>
      <c r="L102" s="529" t="s">
        <v>466</v>
      </c>
      <c r="M102" s="529" t="s">
        <v>466</v>
      </c>
      <c r="N102" s="529" t="s">
        <v>466</v>
      </c>
      <c r="O102" s="529" t="s">
        <v>466</v>
      </c>
      <c r="P102" s="532" t="s">
        <v>554</v>
      </c>
    </row>
    <row r="103" spans="1:16">
      <c r="A103" s="528">
        <v>45697</v>
      </c>
      <c r="B103" s="529" t="s">
        <v>503</v>
      </c>
      <c r="C103" s="529" t="s">
        <v>1374</v>
      </c>
      <c r="D103" s="529" t="s">
        <v>1013</v>
      </c>
      <c r="E103" s="529">
        <v>18</v>
      </c>
      <c r="F103" s="538">
        <v>45979</v>
      </c>
      <c r="G103" s="529" t="s">
        <v>462</v>
      </c>
      <c r="H103" s="529" t="s">
        <v>504</v>
      </c>
      <c r="I103" s="529" t="s">
        <v>466</v>
      </c>
      <c r="J103" s="529" t="s">
        <v>505</v>
      </c>
      <c r="K103" s="529" t="s">
        <v>466</v>
      </c>
      <c r="L103" s="529" t="s">
        <v>466</v>
      </c>
      <c r="M103" s="529" t="s">
        <v>466</v>
      </c>
      <c r="N103" s="529" t="s">
        <v>466</v>
      </c>
      <c r="O103" s="529" t="s">
        <v>466</v>
      </c>
      <c r="P103" s="532" t="s">
        <v>554</v>
      </c>
    </row>
    <row r="104" spans="1:16">
      <c r="A104" s="528">
        <v>45697</v>
      </c>
      <c r="B104" s="529" t="s">
        <v>503</v>
      </c>
      <c r="C104" s="529" t="s">
        <v>1374</v>
      </c>
      <c r="D104" s="529" t="s">
        <v>1014</v>
      </c>
      <c r="E104" s="529">
        <v>19</v>
      </c>
      <c r="F104" s="538">
        <v>45979</v>
      </c>
      <c r="G104" s="529" t="s">
        <v>462</v>
      </c>
      <c r="H104" s="529" t="s">
        <v>504</v>
      </c>
      <c r="I104" s="529" t="s">
        <v>466</v>
      </c>
      <c r="J104" s="529" t="s">
        <v>505</v>
      </c>
      <c r="K104" s="529" t="s">
        <v>466</v>
      </c>
      <c r="L104" s="529" t="s">
        <v>466</v>
      </c>
      <c r="M104" s="529" t="s">
        <v>466</v>
      </c>
      <c r="N104" s="529" t="s">
        <v>466</v>
      </c>
      <c r="O104" s="529" t="s">
        <v>466</v>
      </c>
      <c r="P104" s="532" t="s">
        <v>554</v>
      </c>
    </row>
    <row r="105" spans="1:16">
      <c r="A105" s="528">
        <v>45697</v>
      </c>
      <c r="B105" s="529" t="s">
        <v>503</v>
      </c>
      <c r="C105" s="529" t="s">
        <v>1374</v>
      </c>
      <c r="D105" s="529" t="s">
        <v>472</v>
      </c>
      <c r="E105" s="529">
        <v>20</v>
      </c>
      <c r="F105" s="538">
        <v>45979</v>
      </c>
      <c r="G105" s="529" t="s">
        <v>462</v>
      </c>
      <c r="H105" s="529" t="s">
        <v>504</v>
      </c>
      <c r="I105" s="529" t="s">
        <v>466</v>
      </c>
      <c r="J105" s="529" t="s">
        <v>505</v>
      </c>
      <c r="K105" s="529" t="s">
        <v>466</v>
      </c>
      <c r="L105" s="529" t="s">
        <v>466</v>
      </c>
      <c r="M105" s="529" t="s">
        <v>466</v>
      </c>
      <c r="N105" s="529" t="s">
        <v>466</v>
      </c>
      <c r="O105" s="529" t="s">
        <v>466</v>
      </c>
      <c r="P105" s="532" t="s">
        <v>554</v>
      </c>
    </row>
    <row r="106" spans="1:16">
      <c r="A106" s="528">
        <v>45697</v>
      </c>
      <c r="B106" s="529" t="s">
        <v>503</v>
      </c>
      <c r="C106" s="529" t="s">
        <v>1374</v>
      </c>
      <c r="D106" s="529" t="s">
        <v>472</v>
      </c>
      <c r="E106" s="529">
        <v>21</v>
      </c>
      <c r="F106" s="538">
        <v>45979</v>
      </c>
      <c r="G106" s="529" t="s">
        <v>462</v>
      </c>
      <c r="H106" s="529" t="s">
        <v>504</v>
      </c>
      <c r="I106" s="529" t="s">
        <v>466</v>
      </c>
      <c r="J106" s="529" t="s">
        <v>505</v>
      </c>
      <c r="K106" s="529" t="s">
        <v>466</v>
      </c>
      <c r="L106" s="529" t="s">
        <v>466</v>
      </c>
      <c r="M106" s="529" t="s">
        <v>466</v>
      </c>
      <c r="N106" s="529" t="s">
        <v>466</v>
      </c>
      <c r="O106" s="529" t="s">
        <v>466</v>
      </c>
      <c r="P106" s="532" t="s">
        <v>554</v>
      </c>
    </row>
    <row r="107" spans="1:16">
      <c r="A107" s="528">
        <v>45697</v>
      </c>
      <c r="B107" s="529" t="s">
        <v>503</v>
      </c>
      <c r="C107" s="529" t="s">
        <v>1374</v>
      </c>
      <c r="D107" s="529" t="s">
        <v>1015</v>
      </c>
      <c r="E107" s="529">
        <v>22</v>
      </c>
      <c r="F107" s="538">
        <v>45979</v>
      </c>
      <c r="G107" s="529" t="s">
        <v>462</v>
      </c>
      <c r="H107" s="529" t="s">
        <v>504</v>
      </c>
      <c r="I107" s="529" t="s">
        <v>466</v>
      </c>
      <c r="J107" s="529" t="s">
        <v>505</v>
      </c>
      <c r="K107" s="529" t="s">
        <v>466</v>
      </c>
      <c r="L107" s="529" t="s">
        <v>466</v>
      </c>
      <c r="M107" s="529" t="s">
        <v>466</v>
      </c>
      <c r="N107" s="529" t="s">
        <v>466</v>
      </c>
      <c r="O107" s="529" t="s">
        <v>466</v>
      </c>
      <c r="P107" s="532" t="s">
        <v>554</v>
      </c>
    </row>
    <row r="108" spans="1:16">
      <c r="A108" s="528">
        <v>45697</v>
      </c>
      <c r="B108" s="529" t="s">
        <v>503</v>
      </c>
      <c r="C108" s="529" t="s">
        <v>1374</v>
      </c>
      <c r="D108" s="529" t="s">
        <v>704</v>
      </c>
      <c r="E108" s="529">
        <v>23</v>
      </c>
      <c r="F108" s="538">
        <v>45979</v>
      </c>
      <c r="G108" s="529" t="s">
        <v>462</v>
      </c>
      <c r="H108" s="529" t="s">
        <v>504</v>
      </c>
      <c r="I108" s="529" t="s">
        <v>466</v>
      </c>
      <c r="J108" s="529" t="s">
        <v>505</v>
      </c>
      <c r="K108" s="529" t="s">
        <v>466</v>
      </c>
      <c r="L108" s="529" t="s">
        <v>466</v>
      </c>
      <c r="M108" s="529" t="s">
        <v>466</v>
      </c>
      <c r="N108" s="529" t="s">
        <v>466</v>
      </c>
      <c r="O108" s="529" t="s">
        <v>466</v>
      </c>
      <c r="P108" s="532" t="s">
        <v>554</v>
      </c>
    </row>
    <row r="109" spans="1:16">
      <c r="A109" s="528">
        <v>45697</v>
      </c>
      <c r="B109" s="529" t="s">
        <v>503</v>
      </c>
      <c r="C109" s="529" t="s">
        <v>1374</v>
      </c>
      <c r="D109" s="529" t="s">
        <v>704</v>
      </c>
      <c r="E109" s="529">
        <v>24</v>
      </c>
      <c r="F109" s="538">
        <v>45979</v>
      </c>
      <c r="G109" s="529" t="s">
        <v>462</v>
      </c>
      <c r="H109" s="529" t="s">
        <v>504</v>
      </c>
      <c r="I109" s="529" t="s">
        <v>466</v>
      </c>
      <c r="J109" s="529" t="s">
        <v>505</v>
      </c>
      <c r="K109" s="529" t="s">
        <v>466</v>
      </c>
      <c r="L109" s="529" t="s">
        <v>466</v>
      </c>
      <c r="M109" s="529" t="s">
        <v>466</v>
      </c>
      <c r="N109" s="529" t="s">
        <v>466</v>
      </c>
      <c r="O109" s="529" t="s">
        <v>466</v>
      </c>
      <c r="P109" s="532" t="s">
        <v>554</v>
      </c>
    </row>
    <row r="110" spans="1:16">
      <c r="A110" s="528">
        <v>45697</v>
      </c>
      <c r="B110" s="529" t="s">
        <v>503</v>
      </c>
      <c r="C110" s="529" t="s">
        <v>1374</v>
      </c>
      <c r="D110" s="529" t="s">
        <v>1016</v>
      </c>
      <c r="E110" s="529">
        <v>25</v>
      </c>
      <c r="F110" s="538">
        <v>45979</v>
      </c>
      <c r="G110" s="529" t="s">
        <v>462</v>
      </c>
      <c r="H110" s="529" t="s">
        <v>504</v>
      </c>
      <c r="I110" s="529" t="s">
        <v>466</v>
      </c>
      <c r="J110" s="529" t="s">
        <v>505</v>
      </c>
      <c r="K110" s="529" t="s">
        <v>466</v>
      </c>
      <c r="L110" s="529" t="s">
        <v>466</v>
      </c>
      <c r="M110" s="529" t="s">
        <v>466</v>
      </c>
      <c r="N110" s="529" t="s">
        <v>466</v>
      </c>
      <c r="O110" s="529" t="s">
        <v>466</v>
      </c>
      <c r="P110" s="532" t="s">
        <v>554</v>
      </c>
    </row>
    <row r="111" spans="1:16">
      <c r="A111" s="528">
        <v>45697</v>
      </c>
      <c r="B111" s="529" t="s">
        <v>503</v>
      </c>
      <c r="C111" s="529" t="s">
        <v>1374</v>
      </c>
      <c r="D111" s="529" t="s">
        <v>1017</v>
      </c>
      <c r="E111" s="529">
        <v>26</v>
      </c>
      <c r="F111" s="538">
        <v>45979</v>
      </c>
      <c r="G111" s="529" t="s">
        <v>462</v>
      </c>
      <c r="H111" s="529" t="s">
        <v>504</v>
      </c>
      <c r="I111" s="529" t="s">
        <v>466</v>
      </c>
      <c r="J111" s="529" t="s">
        <v>505</v>
      </c>
      <c r="K111" s="529" t="s">
        <v>466</v>
      </c>
      <c r="L111" s="529" t="s">
        <v>466</v>
      </c>
      <c r="M111" s="529" t="s">
        <v>466</v>
      </c>
      <c r="N111" s="529" t="s">
        <v>466</v>
      </c>
      <c r="O111" s="529" t="s">
        <v>466</v>
      </c>
      <c r="P111" s="532" t="s">
        <v>554</v>
      </c>
    </row>
    <row r="112" spans="1:16">
      <c r="A112" s="528">
        <v>45697</v>
      </c>
      <c r="B112" s="529" t="s">
        <v>503</v>
      </c>
      <c r="C112" s="529" t="s">
        <v>1374</v>
      </c>
      <c r="D112" s="529" t="s">
        <v>1018</v>
      </c>
      <c r="E112" s="529">
        <v>27</v>
      </c>
      <c r="F112" s="538">
        <v>45979</v>
      </c>
      <c r="G112" s="529" t="s">
        <v>462</v>
      </c>
      <c r="H112" s="529" t="s">
        <v>504</v>
      </c>
      <c r="I112" s="529" t="s">
        <v>466</v>
      </c>
      <c r="J112" s="529" t="s">
        <v>505</v>
      </c>
      <c r="K112" s="529" t="s">
        <v>466</v>
      </c>
      <c r="L112" s="529" t="s">
        <v>466</v>
      </c>
      <c r="M112" s="529" t="s">
        <v>466</v>
      </c>
      <c r="N112" s="529" t="s">
        <v>466</v>
      </c>
      <c r="O112" s="529" t="s">
        <v>466</v>
      </c>
      <c r="P112" s="532" t="s">
        <v>554</v>
      </c>
    </row>
    <row r="113" spans="1:16">
      <c r="A113" s="528">
        <v>45697</v>
      </c>
      <c r="B113" s="529" t="s">
        <v>503</v>
      </c>
      <c r="C113" s="529" t="s">
        <v>1374</v>
      </c>
      <c r="D113" s="529" t="s">
        <v>1019</v>
      </c>
      <c r="E113" s="529">
        <v>28</v>
      </c>
      <c r="F113" s="538">
        <v>45979</v>
      </c>
      <c r="G113" s="529" t="s">
        <v>462</v>
      </c>
      <c r="H113" s="529" t="s">
        <v>504</v>
      </c>
      <c r="I113" s="529" t="s">
        <v>466</v>
      </c>
      <c r="J113" s="529" t="s">
        <v>505</v>
      </c>
      <c r="K113" s="529" t="s">
        <v>466</v>
      </c>
      <c r="L113" s="529" t="s">
        <v>466</v>
      </c>
      <c r="M113" s="529" t="s">
        <v>466</v>
      </c>
      <c r="N113" s="529" t="s">
        <v>466</v>
      </c>
      <c r="O113" s="529" t="s">
        <v>466</v>
      </c>
      <c r="P113" s="532" t="s">
        <v>554</v>
      </c>
    </row>
    <row r="114" spans="1:16">
      <c r="A114" s="528">
        <v>45697</v>
      </c>
      <c r="B114" s="529" t="s">
        <v>503</v>
      </c>
      <c r="C114" s="529" t="s">
        <v>1374</v>
      </c>
      <c r="D114" s="529" t="s">
        <v>1020</v>
      </c>
      <c r="E114" s="529">
        <v>29</v>
      </c>
      <c r="F114" s="538">
        <v>45979</v>
      </c>
      <c r="G114" s="529" t="s">
        <v>462</v>
      </c>
      <c r="H114" s="529" t="s">
        <v>504</v>
      </c>
      <c r="I114" s="529" t="s">
        <v>466</v>
      </c>
      <c r="J114" s="529" t="s">
        <v>505</v>
      </c>
      <c r="K114" s="529" t="s">
        <v>466</v>
      </c>
      <c r="L114" s="529" t="s">
        <v>466</v>
      </c>
      <c r="M114" s="529" t="s">
        <v>466</v>
      </c>
      <c r="N114" s="529" t="s">
        <v>466</v>
      </c>
      <c r="O114" s="529" t="s">
        <v>466</v>
      </c>
      <c r="P114" s="532" t="s">
        <v>554</v>
      </c>
    </row>
    <row r="115" spans="1:16">
      <c r="A115" s="528">
        <v>45697</v>
      </c>
      <c r="B115" s="529" t="s">
        <v>503</v>
      </c>
      <c r="C115" s="529" t="s">
        <v>1374</v>
      </c>
      <c r="D115" s="529" t="s">
        <v>1021</v>
      </c>
      <c r="E115" s="529">
        <v>30</v>
      </c>
      <c r="F115" s="538">
        <v>45979</v>
      </c>
      <c r="G115" s="529" t="s">
        <v>462</v>
      </c>
      <c r="H115" s="529" t="s">
        <v>504</v>
      </c>
      <c r="I115" s="529" t="s">
        <v>466</v>
      </c>
      <c r="J115" s="529" t="s">
        <v>505</v>
      </c>
      <c r="K115" s="529" t="s">
        <v>466</v>
      </c>
      <c r="L115" s="529" t="s">
        <v>466</v>
      </c>
      <c r="M115" s="529" t="s">
        <v>466</v>
      </c>
      <c r="N115" s="529" t="s">
        <v>466</v>
      </c>
      <c r="O115" s="529" t="s">
        <v>466</v>
      </c>
      <c r="P115" s="532" t="s">
        <v>554</v>
      </c>
    </row>
    <row r="116" spans="1:16">
      <c r="A116" s="528">
        <v>45697</v>
      </c>
      <c r="B116" s="529" t="s">
        <v>503</v>
      </c>
      <c r="C116" s="529" t="s">
        <v>1374</v>
      </c>
      <c r="D116" s="529" t="s">
        <v>1022</v>
      </c>
      <c r="E116" s="529">
        <v>31</v>
      </c>
      <c r="F116" s="538">
        <v>45979</v>
      </c>
      <c r="G116" s="529" t="s">
        <v>462</v>
      </c>
      <c r="H116" s="529" t="s">
        <v>504</v>
      </c>
      <c r="I116" s="529" t="s">
        <v>466</v>
      </c>
      <c r="J116" s="529" t="s">
        <v>505</v>
      </c>
      <c r="K116" s="529" t="s">
        <v>466</v>
      </c>
      <c r="L116" s="529" t="s">
        <v>466</v>
      </c>
      <c r="M116" s="529" t="s">
        <v>466</v>
      </c>
      <c r="N116" s="529" t="s">
        <v>466</v>
      </c>
      <c r="O116" s="529" t="s">
        <v>466</v>
      </c>
      <c r="P116" s="532" t="s">
        <v>554</v>
      </c>
    </row>
    <row r="117" spans="1:16">
      <c r="A117" s="528">
        <v>45697</v>
      </c>
      <c r="B117" s="529" t="s">
        <v>503</v>
      </c>
      <c r="C117" s="529" t="s">
        <v>1374</v>
      </c>
      <c r="D117" s="529" t="s">
        <v>1023</v>
      </c>
      <c r="E117" s="529">
        <v>32</v>
      </c>
      <c r="F117" s="538">
        <v>45979</v>
      </c>
      <c r="G117" s="529" t="s">
        <v>462</v>
      </c>
      <c r="H117" s="529" t="s">
        <v>504</v>
      </c>
      <c r="I117" s="529" t="s">
        <v>466</v>
      </c>
      <c r="J117" s="529" t="s">
        <v>505</v>
      </c>
      <c r="K117" s="529" t="s">
        <v>466</v>
      </c>
      <c r="L117" s="529" t="s">
        <v>466</v>
      </c>
      <c r="M117" s="529" t="s">
        <v>466</v>
      </c>
      <c r="N117" s="529" t="s">
        <v>466</v>
      </c>
      <c r="O117" s="529" t="s">
        <v>466</v>
      </c>
      <c r="P117" s="532" t="s">
        <v>554</v>
      </c>
    </row>
    <row r="118" spans="1:16">
      <c r="A118" s="528">
        <v>45697</v>
      </c>
      <c r="B118" s="529" t="s">
        <v>503</v>
      </c>
      <c r="C118" s="529" t="s">
        <v>1374</v>
      </c>
      <c r="D118" s="529" t="s">
        <v>512</v>
      </c>
      <c r="E118" s="529">
        <v>33</v>
      </c>
      <c r="F118" s="538">
        <v>45979</v>
      </c>
      <c r="G118" s="529" t="s">
        <v>462</v>
      </c>
      <c r="H118" s="529" t="s">
        <v>504</v>
      </c>
      <c r="I118" s="529" t="s">
        <v>466</v>
      </c>
      <c r="J118" s="529" t="s">
        <v>505</v>
      </c>
      <c r="K118" s="529" t="s">
        <v>466</v>
      </c>
      <c r="L118" s="529" t="s">
        <v>466</v>
      </c>
      <c r="M118" s="529" t="s">
        <v>466</v>
      </c>
      <c r="N118" s="529" t="s">
        <v>466</v>
      </c>
      <c r="O118" s="529" t="s">
        <v>466</v>
      </c>
      <c r="P118" s="532" t="s">
        <v>554</v>
      </c>
    </row>
    <row r="119" spans="1:16">
      <c r="A119" s="528">
        <v>45697</v>
      </c>
      <c r="B119" s="529" t="s">
        <v>503</v>
      </c>
      <c r="C119" s="529" t="s">
        <v>1374</v>
      </c>
      <c r="D119" s="529" t="s">
        <v>512</v>
      </c>
      <c r="E119" s="529">
        <v>34</v>
      </c>
      <c r="F119" s="538">
        <v>45979</v>
      </c>
      <c r="G119" s="529" t="s">
        <v>462</v>
      </c>
      <c r="H119" s="529" t="s">
        <v>504</v>
      </c>
      <c r="I119" s="529" t="s">
        <v>466</v>
      </c>
      <c r="J119" s="529" t="s">
        <v>505</v>
      </c>
      <c r="K119" s="529" t="s">
        <v>466</v>
      </c>
      <c r="L119" s="529" t="s">
        <v>466</v>
      </c>
      <c r="M119" s="529" t="s">
        <v>466</v>
      </c>
      <c r="N119" s="529" t="s">
        <v>466</v>
      </c>
      <c r="O119" s="529" t="s">
        <v>466</v>
      </c>
      <c r="P119" s="532" t="s">
        <v>554</v>
      </c>
    </row>
    <row r="120" spans="1:16">
      <c r="A120" s="528">
        <v>45697</v>
      </c>
      <c r="B120" s="529" t="s">
        <v>503</v>
      </c>
      <c r="C120" s="529" t="s">
        <v>1374</v>
      </c>
      <c r="D120" s="529" t="s">
        <v>1024</v>
      </c>
      <c r="E120" s="529">
        <v>35</v>
      </c>
      <c r="F120" s="538">
        <v>45979</v>
      </c>
      <c r="G120" s="529" t="s">
        <v>462</v>
      </c>
      <c r="H120" s="529" t="s">
        <v>504</v>
      </c>
      <c r="I120" s="529" t="s">
        <v>466</v>
      </c>
      <c r="J120" s="529" t="s">
        <v>505</v>
      </c>
      <c r="K120" s="529" t="s">
        <v>466</v>
      </c>
      <c r="L120" s="529" t="s">
        <v>466</v>
      </c>
      <c r="M120" s="529" t="s">
        <v>466</v>
      </c>
      <c r="N120" s="529" t="s">
        <v>466</v>
      </c>
      <c r="O120" s="529" t="s">
        <v>466</v>
      </c>
      <c r="P120" s="532" t="s">
        <v>554</v>
      </c>
    </row>
    <row r="121" spans="1:16">
      <c r="A121" s="528">
        <v>45697</v>
      </c>
      <c r="B121" s="529" t="s">
        <v>503</v>
      </c>
      <c r="C121" s="529" t="s">
        <v>1374</v>
      </c>
      <c r="D121" s="529" t="s">
        <v>1024</v>
      </c>
      <c r="E121" s="529">
        <v>36</v>
      </c>
      <c r="F121" s="538">
        <v>45979</v>
      </c>
      <c r="G121" s="529" t="s">
        <v>462</v>
      </c>
      <c r="H121" s="529" t="s">
        <v>504</v>
      </c>
      <c r="I121" s="529" t="s">
        <v>466</v>
      </c>
      <c r="J121" s="529" t="s">
        <v>505</v>
      </c>
      <c r="K121" s="529" t="s">
        <v>466</v>
      </c>
      <c r="L121" s="529" t="s">
        <v>466</v>
      </c>
      <c r="M121" s="529" t="s">
        <v>466</v>
      </c>
      <c r="N121" s="529" t="s">
        <v>466</v>
      </c>
      <c r="O121" s="529" t="s">
        <v>466</v>
      </c>
      <c r="P121" s="532" t="s">
        <v>554</v>
      </c>
    </row>
    <row r="122" spans="1:16">
      <c r="A122" s="528">
        <v>45697</v>
      </c>
      <c r="B122" s="529" t="s">
        <v>503</v>
      </c>
      <c r="C122" s="529" t="s">
        <v>1374</v>
      </c>
      <c r="D122" s="529" t="s">
        <v>1024</v>
      </c>
      <c r="E122" s="529">
        <v>37</v>
      </c>
      <c r="F122" s="538">
        <v>45979</v>
      </c>
      <c r="G122" s="529" t="s">
        <v>462</v>
      </c>
      <c r="H122" s="529" t="s">
        <v>504</v>
      </c>
      <c r="I122" s="529" t="s">
        <v>466</v>
      </c>
      <c r="J122" s="529" t="s">
        <v>505</v>
      </c>
      <c r="K122" s="529" t="s">
        <v>466</v>
      </c>
      <c r="L122" s="529" t="s">
        <v>466</v>
      </c>
      <c r="M122" s="529" t="s">
        <v>466</v>
      </c>
      <c r="N122" s="529" t="s">
        <v>466</v>
      </c>
      <c r="O122" s="529" t="s">
        <v>466</v>
      </c>
      <c r="P122" s="532" t="s">
        <v>554</v>
      </c>
    </row>
    <row r="123" spans="1:16">
      <c r="A123" s="528">
        <v>45697</v>
      </c>
      <c r="B123" s="529" t="s">
        <v>503</v>
      </c>
      <c r="C123" s="529" t="s">
        <v>1374</v>
      </c>
      <c r="D123" s="529" t="s">
        <v>1024</v>
      </c>
      <c r="E123" s="529">
        <v>38</v>
      </c>
      <c r="F123" s="538">
        <v>45979</v>
      </c>
      <c r="G123" s="529" t="s">
        <v>462</v>
      </c>
      <c r="H123" s="529" t="s">
        <v>504</v>
      </c>
      <c r="I123" s="529" t="s">
        <v>466</v>
      </c>
      <c r="J123" s="529" t="s">
        <v>505</v>
      </c>
      <c r="K123" s="529" t="s">
        <v>466</v>
      </c>
      <c r="L123" s="529" t="s">
        <v>466</v>
      </c>
      <c r="M123" s="529" t="s">
        <v>466</v>
      </c>
      <c r="N123" s="529" t="s">
        <v>466</v>
      </c>
      <c r="O123" s="529" t="s">
        <v>466</v>
      </c>
      <c r="P123" s="532" t="s">
        <v>554</v>
      </c>
    </row>
    <row r="124" spans="1:16">
      <c r="A124" s="528">
        <v>45697</v>
      </c>
      <c r="B124" s="529" t="s">
        <v>503</v>
      </c>
      <c r="C124" s="529" t="s">
        <v>1374</v>
      </c>
      <c r="D124" s="529" t="s">
        <v>1025</v>
      </c>
      <c r="E124" s="529">
        <v>39</v>
      </c>
      <c r="F124" s="538">
        <v>45979</v>
      </c>
      <c r="G124" s="529" t="s">
        <v>462</v>
      </c>
      <c r="H124" s="529" t="s">
        <v>504</v>
      </c>
      <c r="I124" s="529" t="s">
        <v>466</v>
      </c>
      <c r="J124" s="529" t="s">
        <v>505</v>
      </c>
      <c r="K124" s="529" t="s">
        <v>466</v>
      </c>
      <c r="L124" s="529" t="s">
        <v>466</v>
      </c>
      <c r="M124" s="529" t="s">
        <v>466</v>
      </c>
      <c r="N124" s="529" t="s">
        <v>466</v>
      </c>
      <c r="O124" s="529" t="s">
        <v>466</v>
      </c>
      <c r="P124" s="532" t="s">
        <v>554</v>
      </c>
    </row>
    <row r="125" spans="1:16">
      <c r="A125" s="528">
        <v>45697</v>
      </c>
      <c r="B125" s="529" t="s">
        <v>503</v>
      </c>
      <c r="C125" s="529" t="s">
        <v>1374</v>
      </c>
      <c r="D125" s="529" t="s">
        <v>1025</v>
      </c>
      <c r="E125" s="529">
        <v>40</v>
      </c>
      <c r="F125" s="538">
        <v>45979</v>
      </c>
      <c r="G125" s="529" t="s">
        <v>462</v>
      </c>
      <c r="H125" s="529" t="s">
        <v>504</v>
      </c>
      <c r="I125" s="529" t="s">
        <v>466</v>
      </c>
      <c r="J125" s="529" t="s">
        <v>505</v>
      </c>
      <c r="K125" s="529" t="s">
        <v>466</v>
      </c>
      <c r="L125" s="529" t="s">
        <v>466</v>
      </c>
      <c r="M125" s="529" t="s">
        <v>466</v>
      </c>
      <c r="N125" s="529" t="s">
        <v>466</v>
      </c>
      <c r="O125" s="529" t="s">
        <v>466</v>
      </c>
      <c r="P125" s="532" t="s">
        <v>554</v>
      </c>
    </row>
    <row r="126" spans="1:16">
      <c r="A126" s="528">
        <v>45697</v>
      </c>
      <c r="B126" s="529" t="s">
        <v>503</v>
      </c>
      <c r="C126" s="529" t="s">
        <v>1374</v>
      </c>
      <c r="D126" s="529" t="s">
        <v>1025</v>
      </c>
      <c r="E126" s="529">
        <v>41</v>
      </c>
      <c r="F126" s="538">
        <v>45979</v>
      </c>
      <c r="G126" s="529" t="s">
        <v>462</v>
      </c>
      <c r="H126" s="529" t="s">
        <v>504</v>
      </c>
      <c r="I126" s="529" t="s">
        <v>466</v>
      </c>
      <c r="J126" s="529" t="s">
        <v>505</v>
      </c>
      <c r="K126" s="529" t="s">
        <v>466</v>
      </c>
      <c r="L126" s="529" t="s">
        <v>466</v>
      </c>
      <c r="M126" s="529" t="s">
        <v>466</v>
      </c>
      <c r="N126" s="529" t="s">
        <v>466</v>
      </c>
      <c r="O126" s="529" t="s">
        <v>466</v>
      </c>
      <c r="P126" s="532" t="s">
        <v>554</v>
      </c>
    </row>
    <row r="127" spans="1:16">
      <c r="A127" s="528">
        <v>45697</v>
      </c>
      <c r="B127" s="529" t="s">
        <v>503</v>
      </c>
      <c r="C127" s="529" t="s">
        <v>1374</v>
      </c>
      <c r="D127" s="529" t="s">
        <v>1025</v>
      </c>
      <c r="E127" s="529">
        <v>42</v>
      </c>
      <c r="F127" s="538">
        <v>45979</v>
      </c>
      <c r="G127" s="529" t="s">
        <v>462</v>
      </c>
      <c r="H127" s="529" t="s">
        <v>504</v>
      </c>
      <c r="I127" s="529" t="s">
        <v>466</v>
      </c>
      <c r="J127" s="529" t="s">
        <v>505</v>
      </c>
      <c r="K127" s="529" t="s">
        <v>466</v>
      </c>
      <c r="L127" s="529" t="s">
        <v>466</v>
      </c>
      <c r="M127" s="529" t="s">
        <v>466</v>
      </c>
      <c r="N127" s="529" t="s">
        <v>466</v>
      </c>
      <c r="O127" s="529" t="s">
        <v>466</v>
      </c>
      <c r="P127" s="532" t="s">
        <v>554</v>
      </c>
    </row>
    <row r="128" spans="1:16">
      <c r="A128" s="528">
        <v>45697</v>
      </c>
      <c r="B128" s="529" t="s">
        <v>503</v>
      </c>
      <c r="C128" s="529" t="s">
        <v>1374</v>
      </c>
      <c r="D128" s="529" t="s">
        <v>1025</v>
      </c>
      <c r="E128" s="529">
        <v>43</v>
      </c>
      <c r="F128" s="538">
        <v>45979</v>
      </c>
      <c r="G128" s="529" t="s">
        <v>462</v>
      </c>
      <c r="H128" s="529" t="s">
        <v>504</v>
      </c>
      <c r="I128" s="529" t="s">
        <v>466</v>
      </c>
      <c r="J128" s="529" t="s">
        <v>505</v>
      </c>
      <c r="K128" s="529" t="s">
        <v>466</v>
      </c>
      <c r="L128" s="529" t="s">
        <v>466</v>
      </c>
      <c r="M128" s="529" t="s">
        <v>466</v>
      </c>
      <c r="N128" s="529" t="s">
        <v>466</v>
      </c>
      <c r="O128" s="529" t="s">
        <v>466</v>
      </c>
      <c r="P128" s="532" t="s">
        <v>554</v>
      </c>
    </row>
    <row r="129" spans="1:16">
      <c r="A129" s="528">
        <v>45697</v>
      </c>
      <c r="B129" s="529" t="s">
        <v>503</v>
      </c>
      <c r="C129" s="529" t="s">
        <v>1374</v>
      </c>
      <c r="D129" s="529" t="s">
        <v>1025</v>
      </c>
      <c r="E129" s="529">
        <v>44</v>
      </c>
      <c r="F129" s="538">
        <v>45979</v>
      </c>
      <c r="G129" s="529" t="s">
        <v>462</v>
      </c>
      <c r="H129" s="529" t="s">
        <v>504</v>
      </c>
      <c r="I129" s="529" t="s">
        <v>466</v>
      </c>
      <c r="J129" s="529" t="s">
        <v>505</v>
      </c>
      <c r="K129" s="529" t="s">
        <v>466</v>
      </c>
      <c r="L129" s="529" t="s">
        <v>466</v>
      </c>
      <c r="M129" s="529" t="s">
        <v>466</v>
      </c>
      <c r="N129" s="529" t="s">
        <v>466</v>
      </c>
      <c r="O129" s="529" t="s">
        <v>466</v>
      </c>
      <c r="P129" s="532" t="s">
        <v>554</v>
      </c>
    </row>
    <row r="130" spans="1:16">
      <c r="A130" s="528">
        <v>45697</v>
      </c>
      <c r="B130" s="529" t="s">
        <v>503</v>
      </c>
      <c r="C130" s="529" t="s">
        <v>1374</v>
      </c>
      <c r="D130" s="529" t="s">
        <v>1026</v>
      </c>
      <c r="E130" s="529">
        <v>45</v>
      </c>
      <c r="F130" s="538">
        <v>45979</v>
      </c>
      <c r="G130" s="529" t="s">
        <v>462</v>
      </c>
      <c r="H130" s="529" t="s">
        <v>504</v>
      </c>
      <c r="I130" s="529" t="s">
        <v>466</v>
      </c>
      <c r="J130" s="529" t="s">
        <v>505</v>
      </c>
      <c r="K130" s="529" t="s">
        <v>466</v>
      </c>
      <c r="L130" s="529" t="s">
        <v>466</v>
      </c>
      <c r="M130" s="529" t="s">
        <v>466</v>
      </c>
      <c r="N130" s="529" t="s">
        <v>466</v>
      </c>
      <c r="O130" s="529" t="s">
        <v>466</v>
      </c>
      <c r="P130" s="532" t="s">
        <v>554</v>
      </c>
    </row>
    <row r="131" spans="1:16">
      <c r="A131" s="528">
        <v>45697</v>
      </c>
      <c r="B131" s="529" t="s">
        <v>503</v>
      </c>
      <c r="C131" s="529" t="s">
        <v>1374</v>
      </c>
      <c r="D131" s="529" t="s">
        <v>1027</v>
      </c>
      <c r="E131" s="529">
        <v>46</v>
      </c>
      <c r="F131" s="538">
        <v>45979</v>
      </c>
      <c r="G131" s="529" t="s">
        <v>462</v>
      </c>
      <c r="H131" s="529" t="s">
        <v>504</v>
      </c>
      <c r="I131" s="529" t="s">
        <v>466</v>
      </c>
      <c r="J131" s="529" t="s">
        <v>505</v>
      </c>
      <c r="K131" s="529" t="s">
        <v>466</v>
      </c>
      <c r="L131" s="529" t="s">
        <v>466</v>
      </c>
      <c r="M131" s="529" t="s">
        <v>466</v>
      </c>
      <c r="N131" s="529" t="s">
        <v>466</v>
      </c>
      <c r="O131" s="529" t="s">
        <v>466</v>
      </c>
      <c r="P131" s="532" t="s">
        <v>554</v>
      </c>
    </row>
    <row r="132" spans="1:16">
      <c r="A132" s="528">
        <v>45697</v>
      </c>
      <c r="B132" s="529" t="s">
        <v>503</v>
      </c>
      <c r="C132" s="529" t="s">
        <v>1374</v>
      </c>
      <c r="D132" s="529" t="s">
        <v>1028</v>
      </c>
      <c r="E132" s="529">
        <v>47</v>
      </c>
      <c r="F132" s="538">
        <v>45979</v>
      </c>
      <c r="G132" s="529" t="s">
        <v>462</v>
      </c>
      <c r="H132" s="529" t="s">
        <v>504</v>
      </c>
      <c r="I132" s="529" t="s">
        <v>466</v>
      </c>
      <c r="J132" s="529" t="s">
        <v>505</v>
      </c>
      <c r="K132" s="529" t="s">
        <v>466</v>
      </c>
      <c r="L132" s="529" t="s">
        <v>466</v>
      </c>
      <c r="M132" s="529" t="s">
        <v>466</v>
      </c>
      <c r="N132" s="529" t="s">
        <v>466</v>
      </c>
      <c r="O132" s="529" t="s">
        <v>466</v>
      </c>
      <c r="P132" s="532" t="s">
        <v>554</v>
      </c>
    </row>
    <row r="133" spans="1:16">
      <c r="A133" s="528">
        <v>45697</v>
      </c>
      <c r="B133" s="529" t="s">
        <v>503</v>
      </c>
      <c r="C133" s="529" t="s">
        <v>1374</v>
      </c>
      <c r="D133" s="529" t="s">
        <v>1028</v>
      </c>
      <c r="E133" s="529">
        <v>48</v>
      </c>
      <c r="F133" s="538">
        <v>45979</v>
      </c>
      <c r="G133" s="529" t="s">
        <v>462</v>
      </c>
      <c r="H133" s="529" t="s">
        <v>504</v>
      </c>
      <c r="I133" s="529" t="s">
        <v>466</v>
      </c>
      <c r="J133" s="529" t="s">
        <v>505</v>
      </c>
      <c r="K133" s="529" t="s">
        <v>466</v>
      </c>
      <c r="L133" s="529" t="s">
        <v>466</v>
      </c>
      <c r="M133" s="529" t="s">
        <v>466</v>
      </c>
      <c r="N133" s="529" t="s">
        <v>466</v>
      </c>
      <c r="O133" s="529" t="s">
        <v>466</v>
      </c>
      <c r="P133" s="532" t="s">
        <v>554</v>
      </c>
    </row>
    <row r="134" spans="1:16">
      <c r="A134" s="528">
        <v>45697</v>
      </c>
      <c r="B134" s="529" t="s">
        <v>503</v>
      </c>
      <c r="C134" s="529" t="s">
        <v>1374</v>
      </c>
      <c r="D134" s="529" t="s">
        <v>1028</v>
      </c>
      <c r="E134" s="529">
        <v>49</v>
      </c>
      <c r="F134" s="538">
        <v>45979</v>
      </c>
      <c r="G134" s="529" t="s">
        <v>462</v>
      </c>
      <c r="H134" s="529" t="s">
        <v>504</v>
      </c>
      <c r="I134" s="529" t="s">
        <v>466</v>
      </c>
      <c r="J134" s="529" t="s">
        <v>505</v>
      </c>
      <c r="K134" s="529" t="s">
        <v>466</v>
      </c>
      <c r="L134" s="529" t="s">
        <v>466</v>
      </c>
      <c r="M134" s="529" t="s">
        <v>466</v>
      </c>
      <c r="N134" s="529" t="s">
        <v>466</v>
      </c>
      <c r="O134" s="529" t="s">
        <v>466</v>
      </c>
      <c r="P134" s="532" t="s">
        <v>554</v>
      </c>
    </row>
    <row r="135" spans="1:16">
      <c r="A135" s="528">
        <v>45697</v>
      </c>
      <c r="B135" s="529" t="s">
        <v>503</v>
      </c>
      <c r="C135" s="529" t="s">
        <v>1374</v>
      </c>
      <c r="D135" s="529" t="s">
        <v>484</v>
      </c>
      <c r="E135" s="529">
        <v>50</v>
      </c>
      <c r="F135" s="538">
        <v>45979</v>
      </c>
      <c r="G135" s="529" t="s">
        <v>462</v>
      </c>
      <c r="H135" s="529" t="s">
        <v>504</v>
      </c>
      <c r="I135" s="529" t="s">
        <v>466</v>
      </c>
      <c r="J135" s="529" t="s">
        <v>505</v>
      </c>
      <c r="K135" s="529" t="s">
        <v>466</v>
      </c>
      <c r="L135" s="529" t="s">
        <v>466</v>
      </c>
      <c r="M135" s="529" t="s">
        <v>466</v>
      </c>
      <c r="N135" s="529" t="s">
        <v>466</v>
      </c>
      <c r="O135" s="529" t="s">
        <v>466</v>
      </c>
      <c r="P135" s="532" t="s">
        <v>554</v>
      </c>
    </row>
    <row r="136" spans="1:16">
      <c r="A136" s="528">
        <v>45697</v>
      </c>
      <c r="B136" s="529" t="s">
        <v>503</v>
      </c>
      <c r="C136" s="529" t="s">
        <v>1374</v>
      </c>
      <c r="D136" s="529" t="s">
        <v>484</v>
      </c>
      <c r="E136" s="529">
        <v>51</v>
      </c>
      <c r="F136" s="538">
        <v>45979</v>
      </c>
      <c r="G136" s="529" t="s">
        <v>462</v>
      </c>
      <c r="H136" s="529" t="s">
        <v>504</v>
      </c>
      <c r="I136" s="529" t="s">
        <v>466</v>
      </c>
      <c r="J136" s="529" t="s">
        <v>505</v>
      </c>
      <c r="K136" s="529" t="s">
        <v>466</v>
      </c>
      <c r="L136" s="529" t="s">
        <v>466</v>
      </c>
      <c r="M136" s="529" t="s">
        <v>466</v>
      </c>
      <c r="N136" s="529" t="s">
        <v>466</v>
      </c>
      <c r="O136" s="529" t="s">
        <v>466</v>
      </c>
      <c r="P136" s="532" t="s">
        <v>554</v>
      </c>
    </row>
    <row r="137" spans="1:16">
      <c r="A137" s="528">
        <v>45697</v>
      </c>
      <c r="B137" s="529" t="s">
        <v>503</v>
      </c>
      <c r="C137" s="529" t="s">
        <v>1374</v>
      </c>
      <c r="D137" s="529" t="s">
        <v>484</v>
      </c>
      <c r="E137" s="529">
        <v>52</v>
      </c>
      <c r="F137" s="538">
        <v>45979</v>
      </c>
      <c r="G137" s="529" t="s">
        <v>462</v>
      </c>
      <c r="H137" s="529" t="s">
        <v>504</v>
      </c>
      <c r="I137" s="529" t="s">
        <v>466</v>
      </c>
      <c r="J137" s="529" t="s">
        <v>505</v>
      </c>
      <c r="K137" s="529" t="s">
        <v>466</v>
      </c>
      <c r="L137" s="529" t="s">
        <v>466</v>
      </c>
      <c r="M137" s="529" t="s">
        <v>466</v>
      </c>
      <c r="N137" s="529" t="s">
        <v>466</v>
      </c>
      <c r="O137" s="529" t="s">
        <v>466</v>
      </c>
      <c r="P137" s="532" t="s">
        <v>554</v>
      </c>
    </row>
    <row r="138" spans="1:16">
      <c r="A138" s="528">
        <v>45697</v>
      </c>
      <c r="B138" s="529" t="s">
        <v>503</v>
      </c>
      <c r="C138" s="529" t="s">
        <v>1374</v>
      </c>
      <c r="D138" s="529" t="s">
        <v>534</v>
      </c>
      <c r="E138" s="529">
        <v>53</v>
      </c>
      <c r="F138" s="538">
        <v>45979</v>
      </c>
      <c r="G138" s="529" t="s">
        <v>462</v>
      </c>
      <c r="H138" s="529" t="s">
        <v>504</v>
      </c>
      <c r="I138" s="529" t="s">
        <v>466</v>
      </c>
      <c r="J138" s="529" t="s">
        <v>505</v>
      </c>
      <c r="K138" s="529" t="s">
        <v>466</v>
      </c>
      <c r="L138" s="529" t="s">
        <v>466</v>
      </c>
      <c r="M138" s="529" t="s">
        <v>466</v>
      </c>
      <c r="N138" s="529" t="s">
        <v>466</v>
      </c>
      <c r="O138" s="529" t="s">
        <v>466</v>
      </c>
      <c r="P138" s="532" t="s">
        <v>554</v>
      </c>
    </row>
    <row r="139" spans="1:16">
      <c r="A139" s="528">
        <v>45697</v>
      </c>
      <c r="B139" s="529" t="s">
        <v>503</v>
      </c>
      <c r="C139" s="529" t="s">
        <v>1374</v>
      </c>
      <c r="D139" s="529" t="s">
        <v>697</v>
      </c>
      <c r="E139" s="529">
        <v>54</v>
      </c>
      <c r="F139" s="538">
        <v>45979</v>
      </c>
      <c r="G139" s="529" t="s">
        <v>462</v>
      </c>
      <c r="H139" s="529" t="s">
        <v>504</v>
      </c>
      <c r="I139" s="529" t="s">
        <v>466</v>
      </c>
      <c r="J139" s="529" t="s">
        <v>505</v>
      </c>
      <c r="K139" s="529" t="s">
        <v>466</v>
      </c>
      <c r="L139" s="529" t="s">
        <v>466</v>
      </c>
      <c r="M139" s="529" t="s">
        <v>466</v>
      </c>
      <c r="N139" s="529" t="s">
        <v>466</v>
      </c>
      <c r="O139" s="529" t="s">
        <v>466</v>
      </c>
      <c r="P139" s="532" t="s">
        <v>554</v>
      </c>
    </row>
    <row r="140" spans="1:16">
      <c r="A140" s="528">
        <v>45697</v>
      </c>
      <c r="B140" s="529" t="s">
        <v>503</v>
      </c>
      <c r="C140" s="529" t="s">
        <v>1374</v>
      </c>
      <c r="D140" s="529" t="s">
        <v>697</v>
      </c>
      <c r="E140" s="529">
        <v>55</v>
      </c>
      <c r="F140" s="538">
        <v>45979</v>
      </c>
      <c r="G140" s="529" t="s">
        <v>462</v>
      </c>
      <c r="H140" s="529" t="s">
        <v>504</v>
      </c>
      <c r="I140" s="529" t="s">
        <v>466</v>
      </c>
      <c r="J140" s="529" t="s">
        <v>505</v>
      </c>
      <c r="K140" s="529" t="s">
        <v>466</v>
      </c>
      <c r="L140" s="529" t="s">
        <v>466</v>
      </c>
      <c r="M140" s="529" t="s">
        <v>466</v>
      </c>
      <c r="N140" s="529" t="s">
        <v>466</v>
      </c>
      <c r="O140" s="529" t="s">
        <v>466</v>
      </c>
      <c r="P140" s="532" t="s">
        <v>554</v>
      </c>
    </row>
    <row r="141" spans="1:16">
      <c r="A141" s="528">
        <v>45697</v>
      </c>
      <c r="B141" s="529" t="s">
        <v>503</v>
      </c>
      <c r="C141" s="529" t="s">
        <v>1374</v>
      </c>
      <c r="D141" s="529" t="s">
        <v>1029</v>
      </c>
      <c r="E141" s="529">
        <v>56</v>
      </c>
      <c r="F141" s="538">
        <v>45979</v>
      </c>
      <c r="G141" s="529" t="s">
        <v>462</v>
      </c>
      <c r="H141" s="529" t="s">
        <v>504</v>
      </c>
      <c r="I141" s="529" t="s">
        <v>466</v>
      </c>
      <c r="J141" s="529" t="s">
        <v>505</v>
      </c>
      <c r="K141" s="529" t="s">
        <v>466</v>
      </c>
      <c r="L141" s="529" t="s">
        <v>466</v>
      </c>
      <c r="M141" s="529" t="s">
        <v>466</v>
      </c>
      <c r="N141" s="529" t="s">
        <v>466</v>
      </c>
      <c r="O141" s="529" t="s">
        <v>466</v>
      </c>
      <c r="P141" s="532" t="s">
        <v>554</v>
      </c>
    </row>
    <row r="142" spans="1:16">
      <c r="A142" s="528">
        <v>45697</v>
      </c>
      <c r="B142" s="529" t="s">
        <v>503</v>
      </c>
      <c r="C142" s="529" t="s">
        <v>1374</v>
      </c>
      <c r="D142" s="529" t="s">
        <v>1029</v>
      </c>
      <c r="E142" s="529">
        <v>57</v>
      </c>
      <c r="F142" s="538">
        <v>45979</v>
      </c>
      <c r="G142" s="529" t="s">
        <v>462</v>
      </c>
      <c r="H142" s="529" t="s">
        <v>504</v>
      </c>
      <c r="I142" s="529" t="s">
        <v>466</v>
      </c>
      <c r="J142" s="529" t="s">
        <v>505</v>
      </c>
      <c r="K142" s="529" t="s">
        <v>466</v>
      </c>
      <c r="L142" s="529" t="s">
        <v>466</v>
      </c>
      <c r="M142" s="529" t="s">
        <v>466</v>
      </c>
      <c r="N142" s="529" t="s">
        <v>466</v>
      </c>
      <c r="O142" s="529" t="s">
        <v>466</v>
      </c>
      <c r="P142" s="532" t="s">
        <v>554</v>
      </c>
    </row>
    <row r="143" spans="1:16">
      <c r="A143" s="528">
        <v>45697</v>
      </c>
      <c r="B143" s="529" t="s">
        <v>503</v>
      </c>
      <c r="C143" s="529" t="s">
        <v>1374</v>
      </c>
      <c r="D143" s="529" t="s">
        <v>1030</v>
      </c>
      <c r="E143" s="529">
        <v>58</v>
      </c>
      <c r="F143" s="538">
        <v>45979</v>
      </c>
      <c r="G143" s="529" t="s">
        <v>462</v>
      </c>
      <c r="H143" s="529" t="s">
        <v>504</v>
      </c>
      <c r="I143" s="529" t="s">
        <v>466</v>
      </c>
      <c r="J143" s="529" t="s">
        <v>505</v>
      </c>
      <c r="K143" s="529" t="s">
        <v>466</v>
      </c>
      <c r="L143" s="529" t="s">
        <v>466</v>
      </c>
      <c r="M143" s="529" t="s">
        <v>466</v>
      </c>
      <c r="N143" s="529" t="s">
        <v>466</v>
      </c>
      <c r="O143" s="529" t="s">
        <v>466</v>
      </c>
      <c r="P143" s="532" t="s">
        <v>554</v>
      </c>
    </row>
    <row r="144" spans="1:16">
      <c r="A144" s="528">
        <v>45697</v>
      </c>
      <c r="B144" s="529" t="s">
        <v>503</v>
      </c>
      <c r="C144" s="529" t="s">
        <v>1374</v>
      </c>
      <c r="D144" s="529" t="s">
        <v>487</v>
      </c>
      <c r="E144" s="529">
        <v>59</v>
      </c>
      <c r="F144" s="538">
        <v>45979</v>
      </c>
      <c r="G144" s="529" t="s">
        <v>462</v>
      </c>
      <c r="H144" s="529" t="s">
        <v>504</v>
      </c>
      <c r="I144" s="529" t="s">
        <v>466</v>
      </c>
      <c r="J144" s="529" t="s">
        <v>505</v>
      </c>
      <c r="K144" s="529" t="s">
        <v>466</v>
      </c>
      <c r="L144" s="529" t="s">
        <v>466</v>
      </c>
      <c r="M144" s="529" t="s">
        <v>466</v>
      </c>
      <c r="N144" s="529" t="s">
        <v>466</v>
      </c>
      <c r="O144" s="529" t="s">
        <v>466</v>
      </c>
      <c r="P144" s="532" t="s">
        <v>554</v>
      </c>
    </row>
    <row r="145" spans="1:16">
      <c r="A145" s="528">
        <v>45697</v>
      </c>
      <c r="B145" s="529" t="s">
        <v>503</v>
      </c>
      <c r="C145" s="529" t="s">
        <v>1374</v>
      </c>
      <c r="D145" s="529" t="s">
        <v>1030</v>
      </c>
      <c r="E145" s="529">
        <v>60</v>
      </c>
      <c r="F145" s="538">
        <v>45979</v>
      </c>
      <c r="G145" s="529" t="s">
        <v>462</v>
      </c>
      <c r="H145" s="529" t="s">
        <v>504</v>
      </c>
      <c r="I145" s="529" t="s">
        <v>466</v>
      </c>
      <c r="J145" s="529" t="s">
        <v>505</v>
      </c>
      <c r="K145" s="529" t="s">
        <v>466</v>
      </c>
      <c r="L145" s="529" t="s">
        <v>466</v>
      </c>
      <c r="M145" s="529" t="s">
        <v>466</v>
      </c>
      <c r="N145" s="529" t="s">
        <v>466</v>
      </c>
      <c r="O145" s="529" t="s">
        <v>466</v>
      </c>
      <c r="P145" s="532" t="s">
        <v>554</v>
      </c>
    </row>
    <row r="146" spans="1:16">
      <c r="A146" s="528">
        <v>45698</v>
      </c>
      <c r="B146" s="529" t="s">
        <v>503</v>
      </c>
      <c r="C146" s="529" t="s">
        <v>1130</v>
      </c>
      <c r="D146" s="529" t="s">
        <v>461</v>
      </c>
      <c r="E146" s="529">
        <v>1</v>
      </c>
      <c r="F146" s="538">
        <v>45969</v>
      </c>
      <c r="G146" s="529" t="s">
        <v>462</v>
      </c>
      <c r="H146" s="529" t="s">
        <v>504</v>
      </c>
      <c r="I146" s="529" t="s">
        <v>466</v>
      </c>
      <c r="J146" s="529" t="s">
        <v>505</v>
      </c>
      <c r="K146" s="529" t="s">
        <v>466</v>
      </c>
      <c r="L146" s="529" t="s">
        <v>466</v>
      </c>
      <c r="M146" s="529" t="s">
        <v>466</v>
      </c>
      <c r="N146" s="529" t="s">
        <v>466</v>
      </c>
      <c r="O146" s="529" t="s">
        <v>466</v>
      </c>
      <c r="P146" s="532" t="s">
        <v>553</v>
      </c>
    </row>
    <row r="147" spans="1:16">
      <c r="A147" s="528">
        <v>45698</v>
      </c>
      <c r="B147" s="529" t="s">
        <v>503</v>
      </c>
      <c r="C147" s="529" t="s">
        <v>1130</v>
      </c>
      <c r="D147" s="529" t="s">
        <v>506</v>
      </c>
      <c r="E147" s="529">
        <v>2</v>
      </c>
      <c r="F147" s="538">
        <v>45969</v>
      </c>
      <c r="G147" s="529" t="s">
        <v>462</v>
      </c>
      <c r="H147" s="529" t="s">
        <v>504</v>
      </c>
      <c r="I147" s="529" t="s">
        <v>466</v>
      </c>
      <c r="J147" s="529" t="s">
        <v>505</v>
      </c>
      <c r="K147" s="529" t="s">
        <v>466</v>
      </c>
      <c r="L147" s="529" t="s">
        <v>466</v>
      </c>
      <c r="M147" s="529" t="s">
        <v>466</v>
      </c>
      <c r="N147" s="529" t="s">
        <v>466</v>
      </c>
      <c r="O147" s="529" t="s">
        <v>466</v>
      </c>
      <c r="P147" s="532" t="s">
        <v>553</v>
      </c>
    </row>
    <row r="148" spans="1:16">
      <c r="A148" s="528">
        <v>45698</v>
      </c>
      <c r="B148" s="529" t="s">
        <v>503</v>
      </c>
      <c r="C148" s="529" t="s">
        <v>1130</v>
      </c>
      <c r="D148" s="529" t="s">
        <v>506</v>
      </c>
      <c r="E148" s="529">
        <v>3</v>
      </c>
      <c r="F148" s="538">
        <v>45969</v>
      </c>
      <c r="G148" s="529" t="s">
        <v>462</v>
      </c>
      <c r="H148" s="529" t="s">
        <v>504</v>
      </c>
      <c r="I148" s="529" t="s">
        <v>466</v>
      </c>
      <c r="J148" s="529" t="s">
        <v>505</v>
      </c>
      <c r="K148" s="529" t="s">
        <v>466</v>
      </c>
      <c r="L148" s="529" t="s">
        <v>466</v>
      </c>
      <c r="M148" s="529" t="s">
        <v>466</v>
      </c>
      <c r="N148" s="529" t="s">
        <v>466</v>
      </c>
      <c r="O148" s="529" t="s">
        <v>466</v>
      </c>
      <c r="P148" s="532" t="s">
        <v>553</v>
      </c>
    </row>
    <row r="149" spans="1:16">
      <c r="A149" s="528">
        <v>45698</v>
      </c>
      <c r="B149" s="529" t="s">
        <v>503</v>
      </c>
      <c r="C149" s="529" t="s">
        <v>1130</v>
      </c>
      <c r="D149" s="529" t="s">
        <v>507</v>
      </c>
      <c r="E149" s="529">
        <v>5</v>
      </c>
      <c r="F149" s="538">
        <v>45969</v>
      </c>
      <c r="G149" s="529" t="s">
        <v>462</v>
      </c>
      <c r="H149" s="529" t="s">
        <v>504</v>
      </c>
      <c r="I149" s="529" t="s">
        <v>466</v>
      </c>
      <c r="J149" s="529" t="s">
        <v>505</v>
      </c>
      <c r="K149" s="529" t="s">
        <v>466</v>
      </c>
      <c r="L149" s="529" t="s">
        <v>466</v>
      </c>
      <c r="M149" s="529" t="s">
        <v>466</v>
      </c>
      <c r="N149" s="529" t="s">
        <v>466</v>
      </c>
      <c r="O149" s="529" t="s">
        <v>466</v>
      </c>
      <c r="P149" s="532" t="s">
        <v>553</v>
      </c>
    </row>
    <row r="150" spans="1:16">
      <c r="A150" s="528">
        <v>45698</v>
      </c>
      <c r="B150" s="529" t="s">
        <v>503</v>
      </c>
      <c r="C150" s="529" t="s">
        <v>1130</v>
      </c>
      <c r="D150" s="529" t="s">
        <v>507</v>
      </c>
      <c r="E150" s="529">
        <v>4</v>
      </c>
      <c r="F150" s="538">
        <v>45969</v>
      </c>
      <c r="G150" s="529" t="s">
        <v>462</v>
      </c>
      <c r="H150" s="529" t="s">
        <v>504</v>
      </c>
      <c r="I150" s="529" t="s">
        <v>466</v>
      </c>
      <c r="J150" s="529" t="s">
        <v>505</v>
      </c>
      <c r="K150" s="529" t="s">
        <v>466</v>
      </c>
      <c r="L150" s="529" t="s">
        <v>466</v>
      </c>
      <c r="M150" s="529" t="s">
        <v>466</v>
      </c>
      <c r="N150" s="529" t="s">
        <v>466</v>
      </c>
      <c r="O150" s="529" t="s">
        <v>466</v>
      </c>
      <c r="P150" s="532" t="s">
        <v>553</v>
      </c>
    </row>
    <row r="151" spans="1:16">
      <c r="A151" s="528">
        <v>45698</v>
      </c>
      <c r="B151" s="529" t="s">
        <v>503</v>
      </c>
      <c r="C151" s="529" t="s">
        <v>1130</v>
      </c>
      <c r="D151" s="529" t="s">
        <v>508</v>
      </c>
      <c r="E151" s="529">
        <v>6</v>
      </c>
      <c r="F151" s="538">
        <v>45969</v>
      </c>
      <c r="G151" s="529" t="s">
        <v>462</v>
      </c>
      <c r="H151" s="529" t="s">
        <v>504</v>
      </c>
      <c r="I151" s="529" t="s">
        <v>466</v>
      </c>
      <c r="J151" s="529" t="s">
        <v>505</v>
      </c>
      <c r="K151" s="529" t="s">
        <v>466</v>
      </c>
      <c r="L151" s="529" t="s">
        <v>466</v>
      </c>
      <c r="M151" s="529" t="s">
        <v>466</v>
      </c>
      <c r="N151" s="529" t="s">
        <v>466</v>
      </c>
      <c r="O151" s="529" t="s">
        <v>466</v>
      </c>
      <c r="P151" s="532" t="s">
        <v>553</v>
      </c>
    </row>
    <row r="152" spans="1:16">
      <c r="A152" s="528">
        <v>45698</v>
      </c>
      <c r="B152" s="529" t="s">
        <v>503</v>
      </c>
      <c r="C152" s="529" t="s">
        <v>1130</v>
      </c>
      <c r="D152" s="529" t="s">
        <v>508</v>
      </c>
      <c r="E152" s="529">
        <v>7</v>
      </c>
      <c r="F152" s="538">
        <v>45969</v>
      </c>
      <c r="G152" s="529" t="s">
        <v>462</v>
      </c>
      <c r="H152" s="529" t="s">
        <v>504</v>
      </c>
      <c r="I152" s="529" t="s">
        <v>466</v>
      </c>
      <c r="J152" s="529" t="s">
        <v>505</v>
      </c>
      <c r="K152" s="529" t="s">
        <v>466</v>
      </c>
      <c r="L152" s="529" t="s">
        <v>466</v>
      </c>
      <c r="M152" s="529" t="s">
        <v>466</v>
      </c>
      <c r="N152" s="529" t="s">
        <v>466</v>
      </c>
      <c r="O152" s="529" t="s">
        <v>466</v>
      </c>
      <c r="P152" s="532" t="s">
        <v>553</v>
      </c>
    </row>
    <row r="153" spans="1:16">
      <c r="A153" s="528">
        <v>45698</v>
      </c>
      <c r="B153" s="529" t="s">
        <v>503</v>
      </c>
      <c r="C153" s="529" t="s">
        <v>1130</v>
      </c>
      <c r="D153" s="529" t="s">
        <v>508</v>
      </c>
      <c r="E153" s="529">
        <v>8</v>
      </c>
      <c r="F153" s="538">
        <v>45969</v>
      </c>
      <c r="G153" s="529" t="s">
        <v>462</v>
      </c>
      <c r="H153" s="529" t="s">
        <v>504</v>
      </c>
      <c r="I153" s="529" t="s">
        <v>466</v>
      </c>
      <c r="J153" s="529" t="s">
        <v>505</v>
      </c>
      <c r="K153" s="529" t="s">
        <v>466</v>
      </c>
      <c r="L153" s="529" t="s">
        <v>466</v>
      </c>
      <c r="M153" s="529" t="s">
        <v>466</v>
      </c>
      <c r="N153" s="529" t="s">
        <v>466</v>
      </c>
      <c r="O153" s="529" t="s">
        <v>466</v>
      </c>
      <c r="P153" s="532" t="s">
        <v>553</v>
      </c>
    </row>
    <row r="154" spans="1:16">
      <c r="A154" s="528">
        <v>45698</v>
      </c>
      <c r="B154" s="529" t="s">
        <v>503</v>
      </c>
      <c r="C154" s="529" t="s">
        <v>1130</v>
      </c>
      <c r="D154" s="529" t="s">
        <v>509</v>
      </c>
      <c r="E154" s="529">
        <v>9</v>
      </c>
      <c r="F154" s="538">
        <v>45969</v>
      </c>
      <c r="G154" s="529" t="s">
        <v>462</v>
      </c>
      <c r="H154" s="529" t="s">
        <v>504</v>
      </c>
      <c r="I154" s="529" t="s">
        <v>466</v>
      </c>
      <c r="J154" s="529" t="s">
        <v>505</v>
      </c>
      <c r="K154" s="529" t="s">
        <v>466</v>
      </c>
      <c r="L154" s="529" t="s">
        <v>466</v>
      </c>
      <c r="M154" s="529" t="s">
        <v>466</v>
      </c>
      <c r="N154" s="529" t="s">
        <v>466</v>
      </c>
      <c r="O154" s="529" t="s">
        <v>466</v>
      </c>
      <c r="P154" s="532" t="s">
        <v>553</v>
      </c>
    </row>
    <row r="155" spans="1:16">
      <c r="A155" s="528">
        <v>45698</v>
      </c>
      <c r="B155" s="529" t="s">
        <v>503</v>
      </c>
      <c r="C155" s="529" t="s">
        <v>1130</v>
      </c>
      <c r="D155" s="529" t="s">
        <v>509</v>
      </c>
      <c r="E155" s="529">
        <v>10</v>
      </c>
      <c r="F155" s="538">
        <v>45969</v>
      </c>
      <c r="G155" s="529" t="s">
        <v>462</v>
      </c>
      <c r="H155" s="529" t="s">
        <v>504</v>
      </c>
      <c r="I155" s="529" t="s">
        <v>466</v>
      </c>
      <c r="J155" s="529" t="s">
        <v>505</v>
      </c>
      <c r="K155" s="529" t="s">
        <v>466</v>
      </c>
      <c r="L155" s="529" t="s">
        <v>466</v>
      </c>
      <c r="M155" s="529" t="s">
        <v>466</v>
      </c>
      <c r="N155" s="529" t="s">
        <v>466</v>
      </c>
      <c r="O155" s="529" t="s">
        <v>466</v>
      </c>
      <c r="P155" s="532" t="s">
        <v>553</v>
      </c>
    </row>
    <row r="156" spans="1:16">
      <c r="A156" s="528">
        <v>45698</v>
      </c>
      <c r="B156" s="529" t="s">
        <v>503</v>
      </c>
      <c r="C156" s="529" t="s">
        <v>1130</v>
      </c>
      <c r="D156" s="529" t="s">
        <v>510</v>
      </c>
      <c r="E156" s="529">
        <v>11</v>
      </c>
      <c r="F156" s="538">
        <v>45969</v>
      </c>
      <c r="G156" s="529" t="s">
        <v>462</v>
      </c>
      <c r="H156" s="529" t="s">
        <v>504</v>
      </c>
      <c r="I156" s="529" t="s">
        <v>466</v>
      </c>
      <c r="J156" s="529" t="s">
        <v>505</v>
      </c>
      <c r="K156" s="529" t="s">
        <v>466</v>
      </c>
      <c r="L156" s="529" t="s">
        <v>466</v>
      </c>
      <c r="M156" s="529" t="s">
        <v>466</v>
      </c>
      <c r="N156" s="529" t="s">
        <v>466</v>
      </c>
      <c r="O156" s="529" t="s">
        <v>466</v>
      </c>
      <c r="P156" s="532" t="s">
        <v>553</v>
      </c>
    </row>
    <row r="157" spans="1:16">
      <c r="A157" s="528">
        <v>45698</v>
      </c>
      <c r="B157" s="529" t="s">
        <v>503</v>
      </c>
      <c r="C157" s="529" t="s">
        <v>1130</v>
      </c>
      <c r="D157" s="529" t="s">
        <v>511</v>
      </c>
      <c r="E157" s="529">
        <v>12</v>
      </c>
      <c r="F157" s="538">
        <v>45969</v>
      </c>
      <c r="G157" s="529" t="s">
        <v>462</v>
      </c>
      <c r="H157" s="529" t="s">
        <v>504</v>
      </c>
      <c r="I157" s="529" t="s">
        <v>466</v>
      </c>
      <c r="J157" s="529" t="s">
        <v>505</v>
      </c>
      <c r="K157" s="529" t="s">
        <v>466</v>
      </c>
      <c r="L157" s="529" t="s">
        <v>466</v>
      </c>
      <c r="M157" s="529" t="s">
        <v>466</v>
      </c>
      <c r="N157" s="529" t="s">
        <v>466</v>
      </c>
      <c r="O157" s="529" t="s">
        <v>466</v>
      </c>
      <c r="P157" s="532" t="s">
        <v>553</v>
      </c>
    </row>
    <row r="158" spans="1:16">
      <c r="A158" s="528">
        <v>45698</v>
      </c>
      <c r="B158" s="529" t="s">
        <v>503</v>
      </c>
      <c r="C158" s="529" t="s">
        <v>1130</v>
      </c>
      <c r="D158" s="529" t="s">
        <v>510</v>
      </c>
      <c r="E158" s="529">
        <v>13</v>
      </c>
      <c r="F158" s="538">
        <v>45969</v>
      </c>
      <c r="G158" s="529" t="s">
        <v>462</v>
      </c>
      <c r="H158" s="529" t="s">
        <v>504</v>
      </c>
      <c r="I158" s="529" t="s">
        <v>466</v>
      </c>
      <c r="J158" s="529" t="s">
        <v>505</v>
      </c>
      <c r="K158" s="529" t="s">
        <v>466</v>
      </c>
      <c r="L158" s="529" t="s">
        <v>466</v>
      </c>
      <c r="M158" s="529" t="s">
        <v>466</v>
      </c>
      <c r="N158" s="529" t="s">
        <v>466</v>
      </c>
      <c r="O158" s="529" t="s">
        <v>466</v>
      </c>
      <c r="P158" s="532" t="s">
        <v>553</v>
      </c>
    </row>
    <row r="159" spans="1:16">
      <c r="A159" s="528">
        <v>45698</v>
      </c>
      <c r="B159" s="529" t="s">
        <v>503</v>
      </c>
      <c r="C159" s="529" t="s">
        <v>1130</v>
      </c>
      <c r="D159" s="529" t="s">
        <v>512</v>
      </c>
      <c r="E159" s="529">
        <v>14</v>
      </c>
      <c r="F159" s="538">
        <v>45969</v>
      </c>
      <c r="G159" s="529" t="s">
        <v>462</v>
      </c>
      <c r="H159" s="529" t="s">
        <v>504</v>
      </c>
      <c r="I159" s="529" t="s">
        <v>466</v>
      </c>
      <c r="J159" s="529" t="s">
        <v>505</v>
      </c>
      <c r="K159" s="529" t="s">
        <v>466</v>
      </c>
      <c r="L159" s="529" t="s">
        <v>466</v>
      </c>
      <c r="M159" s="529" t="s">
        <v>466</v>
      </c>
      <c r="N159" s="529" t="s">
        <v>466</v>
      </c>
      <c r="O159" s="529" t="s">
        <v>466</v>
      </c>
      <c r="P159" s="532" t="s">
        <v>553</v>
      </c>
    </row>
    <row r="160" spans="1:16">
      <c r="A160" s="528">
        <v>45698</v>
      </c>
      <c r="B160" s="529" t="s">
        <v>503</v>
      </c>
      <c r="C160" s="529" t="s">
        <v>1130</v>
      </c>
      <c r="D160" s="529" t="s">
        <v>513</v>
      </c>
      <c r="E160" s="529">
        <v>15</v>
      </c>
      <c r="F160" s="538">
        <v>45969</v>
      </c>
      <c r="G160" s="529" t="s">
        <v>462</v>
      </c>
      <c r="H160" s="529" t="s">
        <v>504</v>
      </c>
      <c r="I160" s="529" t="s">
        <v>466</v>
      </c>
      <c r="J160" s="529" t="s">
        <v>505</v>
      </c>
      <c r="K160" s="529" t="s">
        <v>466</v>
      </c>
      <c r="L160" s="529" t="s">
        <v>466</v>
      </c>
      <c r="M160" s="529" t="s">
        <v>466</v>
      </c>
      <c r="N160" s="529" t="s">
        <v>466</v>
      </c>
      <c r="O160" s="529" t="s">
        <v>466</v>
      </c>
      <c r="P160" s="532" t="s">
        <v>553</v>
      </c>
    </row>
    <row r="161" spans="1:16">
      <c r="A161" s="528">
        <v>45698</v>
      </c>
      <c r="B161" s="529" t="s">
        <v>503</v>
      </c>
      <c r="C161" s="529" t="s">
        <v>1130</v>
      </c>
      <c r="D161" s="529" t="s">
        <v>514</v>
      </c>
      <c r="E161" s="529">
        <v>16</v>
      </c>
      <c r="F161" s="538">
        <v>45969</v>
      </c>
      <c r="G161" s="529" t="s">
        <v>462</v>
      </c>
      <c r="H161" s="529" t="s">
        <v>504</v>
      </c>
      <c r="I161" s="529" t="s">
        <v>466</v>
      </c>
      <c r="J161" s="529" t="s">
        <v>505</v>
      </c>
      <c r="K161" s="529" t="s">
        <v>466</v>
      </c>
      <c r="L161" s="529" t="s">
        <v>466</v>
      </c>
      <c r="M161" s="529" t="s">
        <v>466</v>
      </c>
      <c r="N161" s="529" t="s">
        <v>466</v>
      </c>
      <c r="O161" s="529" t="s">
        <v>466</v>
      </c>
      <c r="P161" s="532" t="s">
        <v>553</v>
      </c>
    </row>
    <row r="162" spans="1:16">
      <c r="A162" s="528">
        <v>45698</v>
      </c>
      <c r="B162" s="529" t="s">
        <v>503</v>
      </c>
      <c r="C162" s="529" t="s">
        <v>1130</v>
      </c>
      <c r="D162" s="529" t="s">
        <v>515</v>
      </c>
      <c r="E162" s="529">
        <v>17</v>
      </c>
      <c r="F162" s="538">
        <v>45969</v>
      </c>
      <c r="G162" s="529" t="s">
        <v>462</v>
      </c>
      <c r="H162" s="529" t="s">
        <v>504</v>
      </c>
      <c r="I162" s="529" t="s">
        <v>466</v>
      </c>
      <c r="J162" s="529" t="s">
        <v>505</v>
      </c>
      <c r="K162" s="529" t="s">
        <v>466</v>
      </c>
      <c r="L162" s="529" t="s">
        <v>466</v>
      </c>
      <c r="M162" s="529" t="s">
        <v>466</v>
      </c>
      <c r="N162" s="529" t="s">
        <v>466</v>
      </c>
      <c r="O162" s="529" t="s">
        <v>466</v>
      </c>
      <c r="P162" s="532" t="s">
        <v>553</v>
      </c>
    </row>
    <row r="163" spans="1:16">
      <c r="A163" s="528">
        <v>45698</v>
      </c>
      <c r="B163" s="529" t="s">
        <v>503</v>
      </c>
      <c r="C163" s="529" t="s">
        <v>1130</v>
      </c>
      <c r="D163" s="529" t="s">
        <v>516</v>
      </c>
      <c r="E163" s="529">
        <v>18</v>
      </c>
      <c r="F163" s="538">
        <v>45969</v>
      </c>
      <c r="G163" s="529" t="s">
        <v>462</v>
      </c>
      <c r="H163" s="529" t="s">
        <v>504</v>
      </c>
      <c r="I163" s="529" t="s">
        <v>466</v>
      </c>
      <c r="J163" s="529" t="s">
        <v>505</v>
      </c>
      <c r="K163" s="529" t="s">
        <v>466</v>
      </c>
      <c r="L163" s="529" t="s">
        <v>466</v>
      </c>
      <c r="M163" s="529" t="s">
        <v>466</v>
      </c>
      <c r="N163" s="529" t="s">
        <v>466</v>
      </c>
      <c r="O163" s="529" t="s">
        <v>466</v>
      </c>
      <c r="P163" s="532" t="s">
        <v>553</v>
      </c>
    </row>
    <row r="164" spans="1:16">
      <c r="A164" s="528">
        <v>45698</v>
      </c>
      <c r="B164" s="529" t="s">
        <v>503</v>
      </c>
      <c r="C164" s="529" t="s">
        <v>1130</v>
      </c>
      <c r="D164" s="529" t="s">
        <v>517</v>
      </c>
      <c r="E164" s="529">
        <v>19</v>
      </c>
      <c r="F164" s="538">
        <v>45969</v>
      </c>
      <c r="G164" s="529" t="s">
        <v>462</v>
      </c>
      <c r="H164" s="529" t="s">
        <v>504</v>
      </c>
      <c r="I164" s="529" t="s">
        <v>466</v>
      </c>
      <c r="J164" s="529" t="s">
        <v>505</v>
      </c>
      <c r="K164" s="529" t="s">
        <v>466</v>
      </c>
      <c r="L164" s="529" t="s">
        <v>466</v>
      </c>
      <c r="M164" s="529" t="s">
        <v>466</v>
      </c>
      <c r="N164" s="529" t="s">
        <v>466</v>
      </c>
      <c r="O164" s="529" t="s">
        <v>466</v>
      </c>
      <c r="P164" s="532" t="s">
        <v>553</v>
      </c>
    </row>
    <row r="165" spans="1:16">
      <c r="A165" s="528">
        <v>45698</v>
      </c>
      <c r="B165" s="529" t="s">
        <v>503</v>
      </c>
      <c r="C165" s="529" t="s">
        <v>1130</v>
      </c>
      <c r="D165" s="529" t="s">
        <v>517</v>
      </c>
      <c r="E165" s="529">
        <v>20</v>
      </c>
      <c r="F165" s="538">
        <v>45969</v>
      </c>
      <c r="G165" s="529" t="s">
        <v>462</v>
      </c>
      <c r="H165" s="529" t="s">
        <v>504</v>
      </c>
      <c r="I165" s="529" t="s">
        <v>466</v>
      </c>
      <c r="J165" s="529" t="s">
        <v>505</v>
      </c>
      <c r="K165" s="529" t="s">
        <v>466</v>
      </c>
      <c r="L165" s="529" t="s">
        <v>466</v>
      </c>
      <c r="M165" s="529" t="s">
        <v>466</v>
      </c>
      <c r="N165" s="529" t="s">
        <v>466</v>
      </c>
      <c r="O165" s="529" t="s">
        <v>466</v>
      </c>
      <c r="P165" s="532" t="s">
        <v>553</v>
      </c>
    </row>
    <row r="166" spans="1:16">
      <c r="A166" s="528">
        <v>45698</v>
      </c>
      <c r="B166" s="529" t="s">
        <v>503</v>
      </c>
      <c r="C166" s="529" t="s">
        <v>1130</v>
      </c>
      <c r="D166" s="529" t="s">
        <v>517</v>
      </c>
      <c r="E166" s="529">
        <v>21</v>
      </c>
      <c r="F166" s="538">
        <v>45969</v>
      </c>
      <c r="G166" s="529" t="s">
        <v>462</v>
      </c>
      <c r="H166" s="529" t="s">
        <v>504</v>
      </c>
      <c r="I166" s="529" t="s">
        <v>466</v>
      </c>
      <c r="J166" s="529" t="s">
        <v>505</v>
      </c>
      <c r="K166" s="529" t="s">
        <v>466</v>
      </c>
      <c r="L166" s="529" t="s">
        <v>466</v>
      </c>
      <c r="M166" s="529" t="s">
        <v>466</v>
      </c>
      <c r="N166" s="529" t="s">
        <v>466</v>
      </c>
      <c r="O166" s="529" t="s">
        <v>466</v>
      </c>
      <c r="P166" s="532" t="s">
        <v>553</v>
      </c>
    </row>
    <row r="167" spans="1:16" s="238" customFormat="1"/>
    <row r="168" spans="1:16">
      <c r="A168" s="670">
        <v>45730</v>
      </c>
      <c r="B168" s="607" t="s">
        <v>503</v>
      </c>
      <c r="C168" s="607" t="s">
        <v>1374</v>
      </c>
      <c r="D168" s="607" t="s">
        <v>518</v>
      </c>
      <c r="E168" s="672">
        <v>1</v>
      </c>
      <c r="F168" s="673">
        <v>45979</v>
      </c>
      <c r="G168" s="607" t="s">
        <v>462</v>
      </c>
      <c r="H168" s="607" t="s">
        <v>504</v>
      </c>
      <c r="I168" s="607" t="s">
        <v>466</v>
      </c>
      <c r="J168" s="607" t="s">
        <v>505</v>
      </c>
      <c r="K168" s="607" t="s">
        <v>466</v>
      </c>
      <c r="L168" s="607" t="s">
        <v>466</v>
      </c>
      <c r="M168" s="607" t="s">
        <v>466</v>
      </c>
      <c r="N168" s="607" t="s">
        <v>466</v>
      </c>
      <c r="O168" s="607" t="s">
        <v>466</v>
      </c>
      <c r="P168" s="649" t="s">
        <v>554</v>
      </c>
    </row>
    <row r="169" spans="1:16">
      <c r="A169" s="670">
        <v>45730</v>
      </c>
      <c r="B169" s="607" t="s">
        <v>503</v>
      </c>
      <c r="C169" s="607" t="s">
        <v>1374</v>
      </c>
      <c r="D169" s="607" t="s">
        <v>999</v>
      </c>
      <c r="E169" s="672">
        <v>2</v>
      </c>
      <c r="F169" s="673">
        <v>45979</v>
      </c>
      <c r="G169" s="607" t="s">
        <v>462</v>
      </c>
      <c r="H169" s="607" t="s">
        <v>504</v>
      </c>
      <c r="I169" s="607" t="s">
        <v>466</v>
      </c>
      <c r="J169" s="607" t="s">
        <v>505</v>
      </c>
      <c r="K169" s="607" t="s">
        <v>466</v>
      </c>
      <c r="L169" s="607" t="s">
        <v>466</v>
      </c>
      <c r="M169" s="607" t="s">
        <v>466</v>
      </c>
      <c r="N169" s="607" t="s">
        <v>466</v>
      </c>
      <c r="O169" s="607" t="s">
        <v>466</v>
      </c>
      <c r="P169" s="649" t="s">
        <v>554</v>
      </c>
    </row>
    <row r="170" spans="1:16">
      <c r="A170" s="670">
        <v>45730</v>
      </c>
      <c r="B170" s="607" t="s">
        <v>503</v>
      </c>
      <c r="C170" s="607" t="s">
        <v>1374</v>
      </c>
      <c r="D170" s="607" t="s">
        <v>1000</v>
      </c>
      <c r="E170" s="672">
        <v>3</v>
      </c>
      <c r="F170" s="673">
        <v>45979</v>
      </c>
      <c r="G170" s="607" t="s">
        <v>462</v>
      </c>
      <c r="H170" s="607" t="s">
        <v>504</v>
      </c>
      <c r="I170" s="607" t="s">
        <v>466</v>
      </c>
      <c r="J170" s="607" t="s">
        <v>505</v>
      </c>
      <c r="K170" s="607" t="s">
        <v>466</v>
      </c>
      <c r="L170" s="607" t="s">
        <v>466</v>
      </c>
      <c r="M170" s="607" t="s">
        <v>466</v>
      </c>
      <c r="N170" s="607" t="s">
        <v>466</v>
      </c>
      <c r="O170" s="607" t="s">
        <v>466</v>
      </c>
      <c r="P170" s="649" t="s">
        <v>554</v>
      </c>
    </row>
    <row r="171" spans="1:16">
      <c r="A171" s="670">
        <v>45730</v>
      </c>
      <c r="B171" s="607" t="s">
        <v>503</v>
      </c>
      <c r="C171" s="607" t="s">
        <v>1374</v>
      </c>
      <c r="D171" s="607" t="s">
        <v>1001</v>
      </c>
      <c r="E171" s="672">
        <v>4</v>
      </c>
      <c r="F171" s="673">
        <v>45979</v>
      </c>
      <c r="G171" s="607" t="s">
        <v>462</v>
      </c>
      <c r="H171" s="607" t="s">
        <v>504</v>
      </c>
      <c r="I171" s="607" t="s">
        <v>466</v>
      </c>
      <c r="J171" s="607" t="s">
        <v>505</v>
      </c>
      <c r="K171" s="607" t="s">
        <v>466</v>
      </c>
      <c r="L171" s="607" t="s">
        <v>466</v>
      </c>
      <c r="M171" s="607" t="s">
        <v>466</v>
      </c>
      <c r="N171" s="607" t="s">
        <v>466</v>
      </c>
      <c r="O171" s="607" t="s">
        <v>466</v>
      </c>
      <c r="P171" s="649" t="s">
        <v>554</v>
      </c>
    </row>
    <row r="172" spans="1:16">
      <c r="A172" s="670">
        <v>45730</v>
      </c>
      <c r="B172" s="607" t="s">
        <v>503</v>
      </c>
      <c r="C172" s="607" t="s">
        <v>1374</v>
      </c>
      <c r="D172" s="607" t="s">
        <v>1002</v>
      </c>
      <c r="E172" s="672">
        <v>5</v>
      </c>
      <c r="F172" s="673">
        <v>45979</v>
      </c>
      <c r="G172" s="607" t="s">
        <v>462</v>
      </c>
      <c r="H172" s="607" t="s">
        <v>504</v>
      </c>
      <c r="I172" s="607" t="s">
        <v>466</v>
      </c>
      <c r="J172" s="607" t="s">
        <v>505</v>
      </c>
      <c r="K172" s="607" t="s">
        <v>466</v>
      </c>
      <c r="L172" s="607" t="s">
        <v>466</v>
      </c>
      <c r="M172" s="607" t="s">
        <v>466</v>
      </c>
      <c r="N172" s="607" t="s">
        <v>466</v>
      </c>
      <c r="O172" s="607" t="s">
        <v>466</v>
      </c>
      <c r="P172" s="649" t="s">
        <v>554</v>
      </c>
    </row>
    <row r="173" spans="1:16">
      <c r="A173" s="670">
        <v>45730</v>
      </c>
      <c r="B173" s="607" t="s">
        <v>503</v>
      </c>
      <c r="C173" s="607" t="s">
        <v>1374</v>
      </c>
      <c r="D173" s="607" t="s">
        <v>1003</v>
      </c>
      <c r="E173" s="672">
        <v>6</v>
      </c>
      <c r="F173" s="673">
        <v>45979</v>
      </c>
      <c r="G173" s="607" t="s">
        <v>462</v>
      </c>
      <c r="H173" s="607" t="s">
        <v>1375</v>
      </c>
      <c r="I173" s="607" t="s">
        <v>466</v>
      </c>
      <c r="J173" s="607" t="s">
        <v>505</v>
      </c>
      <c r="K173" s="607" t="s">
        <v>466</v>
      </c>
      <c r="L173" s="607" t="s">
        <v>466</v>
      </c>
      <c r="M173" s="607" t="s">
        <v>466</v>
      </c>
      <c r="N173" s="607" t="s">
        <v>466</v>
      </c>
      <c r="O173" s="607" t="s">
        <v>466</v>
      </c>
      <c r="P173" s="649" t="s">
        <v>554</v>
      </c>
    </row>
    <row r="174" spans="1:16">
      <c r="A174" s="670">
        <v>45730</v>
      </c>
      <c r="B174" s="607" t="s">
        <v>503</v>
      </c>
      <c r="C174" s="607" t="s">
        <v>1374</v>
      </c>
      <c r="D174" s="607" t="s">
        <v>1003</v>
      </c>
      <c r="E174" s="607">
        <v>7</v>
      </c>
      <c r="F174" s="673">
        <v>45979</v>
      </c>
      <c r="G174" s="607" t="s">
        <v>462</v>
      </c>
      <c r="H174" s="607" t="s">
        <v>1375</v>
      </c>
      <c r="I174" s="607" t="s">
        <v>466</v>
      </c>
      <c r="J174" s="607" t="s">
        <v>505</v>
      </c>
      <c r="K174" s="607" t="s">
        <v>466</v>
      </c>
      <c r="L174" s="607" t="s">
        <v>466</v>
      </c>
      <c r="M174" s="607" t="s">
        <v>466</v>
      </c>
      <c r="N174" s="607" t="s">
        <v>466</v>
      </c>
      <c r="O174" s="607" t="s">
        <v>466</v>
      </c>
      <c r="P174" s="649" t="s">
        <v>554</v>
      </c>
    </row>
    <row r="175" spans="1:16">
      <c r="A175" s="670">
        <v>45730</v>
      </c>
      <c r="B175" s="607" t="s">
        <v>503</v>
      </c>
      <c r="C175" s="607" t="s">
        <v>1374</v>
      </c>
      <c r="D175" s="607" t="s">
        <v>1004</v>
      </c>
      <c r="E175" s="672">
        <v>8</v>
      </c>
      <c r="F175" s="673">
        <v>45979</v>
      </c>
      <c r="G175" s="607" t="s">
        <v>462</v>
      </c>
      <c r="H175" s="607" t="s">
        <v>1375</v>
      </c>
      <c r="I175" s="607" t="s">
        <v>466</v>
      </c>
      <c r="J175" s="607" t="s">
        <v>505</v>
      </c>
      <c r="K175" s="607" t="s">
        <v>466</v>
      </c>
      <c r="L175" s="607" t="s">
        <v>466</v>
      </c>
      <c r="M175" s="607" t="s">
        <v>466</v>
      </c>
      <c r="N175" s="607" t="s">
        <v>466</v>
      </c>
      <c r="O175" s="607" t="s">
        <v>466</v>
      </c>
      <c r="P175" s="649" t="s">
        <v>554</v>
      </c>
    </row>
    <row r="176" spans="1:16">
      <c r="A176" s="670">
        <v>45730</v>
      </c>
      <c r="B176" s="607" t="s">
        <v>503</v>
      </c>
      <c r="C176" s="607" t="s">
        <v>1374</v>
      </c>
      <c r="D176" s="607" t="s">
        <v>1004</v>
      </c>
      <c r="E176" s="672">
        <v>9</v>
      </c>
      <c r="F176" s="673">
        <v>45979</v>
      </c>
      <c r="G176" s="607" t="s">
        <v>462</v>
      </c>
      <c r="H176" s="607" t="s">
        <v>1375</v>
      </c>
      <c r="I176" s="607" t="s">
        <v>466</v>
      </c>
      <c r="J176" s="607" t="s">
        <v>505</v>
      </c>
      <c r="K176" s="607" t="s">
        <v>466</v>
      </c>
      <c r="L176" s="607" t="s">
        <v>466</v>
      </c>
      <c r="M176" s="607" t="s">
        <v>466</v>
      </c>
      <c r="N176" s="607" t="s">
        <v>466</v>
      </c>
      <c r="O176" s="607" t="s">
        <v>466</v>
      </c>
      <c r="P176" s="649" t="s">
        <v>554</v>
      </c>
    </row>
    <row r="177" spans="1:16">
      <c r="A177" s="670">
        <v>45730</v>
      </c>
      <c r="B177" s="607" t="s">
        <v>503</v>
      </c>
      <c r="C177" s="607" t="s">
        <v>1374</v>
      </c>
      <c r="D177" s="607" t="s">
        <v>1005</v>
      </c>
      <c r="E177" s="607">
        <v>10</v>
      </c>
      <c r="F177" s="673">
        <v>45979</v>
      </c>
      <c r="G177" s="607" t="s">
        <v>462</v>
      </c>
      <c r="H177" s="607" t="s">
        <v>1375</v>
      </c>
      <c r="I177" s="607" t="s">
        <v>466</v>
      </c>
      <c r="J177" s="607" t="s">
        <v>505</v>
      </c>
      <c r="K177" s="607" t="s">
        <v>466</v>
      </c>
      <c r="L177" s="607" t="s">
        <v>466</v>
      </c>
      <c r="M177" s="607" t="s">
        <v>466</v>
      </c>
      <c r="N177" s="607" t="s">
        <v>466</v>
      </c>
      <c r="O177" s="607" t="s">
        <v>466</v>
      </c>
      <c r="P177" s="649" t="s">
        <v>554</v>
      </c>
    </row>
    <row r="178" spans="1:16">
      <c r="A178" s="670">
        <v>45730</v>
      </c>
      <c r="B178" s="607" t="s">
        <v>503</v>
      </c>
      <c r="C178" s="607" t="s">
        <v>1374</v>
      </c>
      <c r="D178" s="607" t="s">
        <v>1006</v>
      </c>
      <c r="E178" s="607">
        <v>11</v>
      </c>
      <c r="F178" s="673">
        <v>45979</v>
      </c>
      <c r="G178" s="607" t="s">
        <v>462</v>
      </c>
      <c r="H178" s="607" t="s">
        <v>504</v>
      </c>
      <c r="I178" s="607" t="s">
        <v>466</v>
      </c>
      <c r="J178" s="607" t="s">
        <v>505</v>
      </c>
      <c r="K178" s="607" t="s">
        <v>466</v>
      </c>
      <c r="L178" s="607" t="s">
        <v>466</v>
      </c>
      <c r="M178" s="607" t="s">
        <v>466</v>
      </c>
      <c r="N178" s="607" t="s">
        <v>466</v>
      </c>
      <c r="O178" s="607" t="s">
        <v>466</v>
      </c>
      <c r="P178" s="649" t="s">
        <v>554</v>
      </c>
    </row>
    <row r="179" spans="1:16">
      <c r="A179" s="670">
        <v>45730</v>
      </c>
      <c r="B179" s="607" t="s">
        <v>503</v>
      </c>
      <c r="C179" s="607" t="s">
        <v>1374</v>
      </c>
      <c r="D179" s="607" t="s">
        <v>1007</v>
      </c>
      <c r="E179" s="607">
        <v>12</v>
      </c>
      <c r="F179" s="673">
        <v>45979</v>
      </c>
      <c r="G179" s="607" t="s">
        <v>462</v>
      </c>
      <c r="H179" s="607" t="s">
        <v>504</v>
      </c>
      <c r="I179" s="607" t="s">
        <v>466</v>
      </c>
      <c r="J179" s="607" t="s">
        <v>505</v>
      </c>
      <c r="K179" s="607" t="s">
        <v>466</v>
      </c>
      <c r="L179" s="607" t="s">
        <v>466</v>
      </c>
      <c r="M179" s="607" t="s">
        <v>466</v>
      </c>
      <c r="N179" s="607" t="s">
        <v>466</v>
      </c>
      <c r="O179" s="607" t="s">
        <v>466</v>
      </c>
      <c r="P179" s="649" t="s">
        <v>554</v>
      </c>
    </row>
    <row r="180" spans="1:16">
      <c r="A180" s="670">
        <v>45730</v>
      </c>
      <c r="B180" s="607" t="s">
        <v>503</v>
      </c>
      <c r="C180" s="607" t="s">
        <v>1374</v>
      </c>
      <c r="D180" s="607" t="s">
        <v>1008</v>
      </c>
      <c r="E180" s="607">
        <v>13</v>
      </c>
      <c r="F180" s="673">
        <v>45979</v>
      </c>
      <c r="G180" s="607" t="s">
        <v>462</v>
      </c>
      <c r="H180" s="607" t="s">
        <v>504</v>
      </c>
      <c r="I180" s="607" t="s">
        <v>466</v>
      </c>
      <c r="J180" s="607" t="s">
        <v>505</v>
      </c>
      <c r="K180" s="607" t="s">
        <v>466</v>
      </c>
      <c r="L180" s="607" t="s">
        <v>466</v>
      </c>
      <c r="M180" s="607" t="s">
        <v>466</v>
      </c>
      <c r="N180" s="607" t="s">
        <v>466</v>
      </c>
      <c r="O180" s="607" t="s">
        <v>466</v>
      </c>
      <c r="P180" s="649" t="s">
        <v>554</v>
      </c>
    </row>
    <row r="181" spans="1:16">
      <c r="A181" s="670">
        <v>45730</v>
      </c>
      <c r="B181" s="607" t="s">
        <v>503</v>
      </c>
      <c r="C181" s="607" t="s">
        <v>1374</v>
      </c>
      <c r="D181" s="607" t="s">
        <v>1009</v>
      </c>
      <c r="E181" s="607">
        <v>14</v>
      </c>
      <c r="F181" s="673">
        <v>45979</v>
      </c>
      <c r="G181" s="607" t="s">
        <v>462</v>
      </c>
      <c r="H181" s="607" t="s">
        <v>504</v>
      </c>
      <c r="I181" s="607" t="s">
        <v>466</v>
      </c>
      <c r="J181" s="607" t="s">
        <v>505</v>
      </c>
      <c r="K181" s="607" t="s">
        <v>466</v>
      </c>
      <c r="L181" s="607" t="s">
        <v>466</v>
      </c>
      <c r="M181" s="607" t="s">
        <v>466</v>
      </c>
      <c r="N181" s="607" t="s">
        <v>466</v>
      </c>
      <c r="O181" s="607" t="s">
        <v>466</v>
      </c>
      <c r="P181" s="649" t="s">
        <v>554</v>
      </c>
    </row>
    <row r="182" spans="1:16">
      <c r="A182" s="670">
        <v>45730</v>
      </c>
      <c r="B182" s="607" t="s">
        <v>503</v>
      </c>
      <c r="C182" s="607" t="s">
        <v>1374</v>
      </c>
      <c r="D182" s="607" t="s">
        <v>1010</v>
      </c>
      <c r="E182" s="607">
        <v>15</v>
      </c>
      <c r="F182" s="673">
        <v>45979</v>
      </c>
      <c r="G182" s="607" t="s">
        <v>462</v>
      </c>
      <c r="H182" s="607" t="s">
        <v>504</v>
      </c>
      <c r="I182" s="607" t="s">
        <v>466</v>
      </c>
      <c r="J182" s="607" t="s">
        <v>505</v>
      </c>
      <c r="K182" s="607" t="s">
        <v>466</v>
      </c>
      <c r="L182" s="607" t="s">
        <v>466</v>
      </c>
      <c r="M182" s="607" t="s">
        <v>466</v>
      </c>
      <c r="N182" s="607" t="s">
        <v>466</v>
      </c>
      <c r="O182" s="607" t="s">
        <v>466</v>
      </c>
      <c r="P182" s="649" t="s">
        <v>554</v>
      </c>
    </row>
    <row r="183" spans="1:16">
      <c r="A183" s="670">
        <v>45730</v>
      </c>
      <c r="B183" s="607" t="s">
        <v>503</v>
      </c>
      <c r="C183" s="607" t="s">
        <v>1374</v>
      </c>
      <c r="D183" s="607" t="s">
        <v>1011</v>
      </c>
      <c r="E183" s="607">
        <v>16</v>
      </c>
      <c r="F183" s="673">
        <v>45979</v>
      </c>
      <c r="G183" s="607" t="s">
        <v>462</v>
      </c>
      <c r="H183" s="607" t="s">
        <v>504</v>
      </c>
      <c r="I183" s="607" t="s">
        <v>466</v>
      </c>
      <c r="J183" s="607" t="s">
        <v>505</v>
      </c>
      <c r="K183" s="607" t="s">
        <v>466</v>
      </c>
      <c r="L183" s="607" t="s">
        <v>466</v>
      </c>
      <c r="M183" s="607" t="s">
        <v>466</v>
      </c>
      <c r="N183" s="607" t="s">
        <v>466</v>
      </c>
      <c r="O183" s="607" t="s">
        <v>466</v>
      </c>
      <c r="P183" s="649" t="s">
        <v>554</v>
      </c>
    </row>
    <row r="184" spans="1:16">
      <c r="A184" s="670">
        <v>45730</v>
      </c>
      <c r="B184" s="607" t="s">
        <v>503</v>
      </c>
      <c r="C184" s="607" t="s">
        <v>1374</v>
      </c>
      <c r="D184" s="607" t="s">
        <v>1012</v>
      </c>
      <c r="E184" s="607">
        <v>17</v>
      </c>
      <c r="F184" s="673">
        <v>45979</v>
      </c>
      <c r="G184" s="607" t="s">
        <v>462</v>
      </c>
      <c r="H184" s="607" t="s">
        <v>504</v>
      </c>
      <c r="I184" s="607" t="s">
        <v>466</v>
      </c>
      <c r="J184" s="607" t="s">
        <v>505</v>
      </c>
      <c r="K184" s="607" t="s">
        <v>466</v>
      </c>
      <c r="L184" s="607" t="s">
        <v>466</v>
      </c>
      <c r="M184" s="607" t="s">
        <v>466</v>
      </c>
      <c r="N184" s="607" t="s">
        <v>466</v>
      </c>
      <c r="O184" s="607" t="s">
        <v>466</v>
      </c>
      <c r="P184" s="649" t="s">
        <v>554</v>
      </c>
    </row>
    <row r="185" spans="1:16">
      <c r="A185" s="670">
        <v>45730</v>
      </c>
      <c r="B185" s="607" t="s">
        <v>503</v>
      </c>
      <c r="C185" s="607" t="s">
        <v>1374</v>
      </c>
      <c r="D185" s="607" t="s">
        <v>1013</v>
      </c>
      <c r="E185" s="607">
        <v>18</v>
      </c>
      <c r="F185" s="673">
        <v>45979</v>
      </c>
      <c r="G185" s="607" t="s">
        <v>462</v>
      </c>
      <c r="H185" s="607" t="s">
        <v>504</v>
      </c>
      <c r="I185" s="607" t="s">
        <v>466</v>
      </c>
      <c r="J185" s="607" t="s">
        <v>505</v>
      </c>
      <c r="K185" s="607" t="s">
        <v>466</v>
      </c>
      <c r="L185" s="607" t="s">
        <v>466</v>
      </c>
      <c r="M185" s="607" t="s">
        <v>466</v>
      </c>
      <c r="N185" s="607" t="s">
        <v>466</v>
      </c>
      <c r="O185" s="607" t="s">
        <v>466</v>
      </c>
      <c r="P185" s="649" t="s">
        <v>554</v>
      </c>
    </row>
    <row r="186" spans="1:16">
      <c r="A186" s="670">
        <v>45730</v>
      </c>
      <c r="B186" s="607" t="s">
        <v>503</v>
      </c>
      <c r="C186" s="607" t="s">
        <v>1374</v>
      </c>
      <c r="D186" s="607" t="s">
        <v>1014</v>
      </c>
      <c r="E186" s="607">
        <v>19</v>
      </c>
      <c r="F186" s="673">
        <v>45979</v>
      </c>
      <c r="G186" s="607" t="s">
        <v>462</v>
      </c>
      <c r="H186" s="607" t="s">
        <v>504</v>
      </c>
      <c r="I186" s="607" t="s">
        <v>466</v>
      </c>
      <c r="J186" s="607" t="s">
        <v>505</v>
      </c>
      <c r="K186" s="607" t="s">
        <v>466</v>
      </c>
      <c r="L186" s="607" t="s">
        <v>466</v>
      </c>
      <c r="M186" s="607" t="s">
        <v>466</v>
      </c>
      <c r="N186" s="607" t="s">
        <v>466</v>
      </c>
      <c r="O186" s="607" t="s">
        <v>466</v>
      </c>
      <c r="P186" s="649" t="s">
        <v>554</v>
      </c>
    </row>
    <row r="187" spans="1:16">
      <c r="A187" s="670">
        <v>45730</v>
      </c>
      <c r="B187" s="607" t="s">
        <v>503</v>
      </c>
      <c r="C187" s="607" t="s">
        <v>1374</v>
      </c>
      <c r="D187" s="607" t="s">
        <v>472</v>
      </c>
      <c r="E187" s="607">
        <v>20</v>
      </c>
      <c r="F187" s="673">
        <v>45979</v>
      </c>
      <c r="G187" s="607" t="s">
        <v>462</v>
      </c>
      <c r="H187" s="607" t="s">
        <v>504</v>
      </c>
      <c r="I187" s="607" t="s">
        <v>466</v>
      </c>
      <c r="J187" s="607" t="s">
        <v>505</v>
      </c>
      <c r="K187" s="607" t="s">
        <v>466</v>
      </c>
      <c r="L187" s="607" t="s">
        <v>466</v>
      </c>
      <c r="M187" s="607" t="s">
        <v>466</v>
      </c>
      <c r="N187" s="607" t="s">
        <v>466</v>
      </c>
      <c r="O187" s="607" t="s">
        <v>466</v>
      </c>
      <c r="P187" s="649" t="s">
        <v>554</v>
      </c>
    </row>
    <row r="188" spans="1:16">
      <c r="A188" s="670">
        <v>45730</v>
      </c>
      <c r="B188" s="607" t="s">
        <v>503</v>
      </c>
      <c r="C188" s="607" t="s">
        <v>1374</v>
      </c>
      <c r="D188" s="607" t="s">
        <v>472</v>
      </c>
      <c r="E188" s="607">
        <v>21</v>
      </c>
      <c r="F188" s="673">
        <v>45979</v>
      </c>
      <c r="G188" s="607" t="s">
        <v>462</v>
      </c>
      <c r="H188" s="607" t="s">
        <v>504</v>
      </c>
      <c r="I188" s="607" t="s">
        <v>466</v>
      </c>
      <c r="J188" s="607" t="s">
        <v>505</v>
      </c>
      <c r="K188" s="607" t="s">
        <v>466</v>
      </c>
      <c r="L188" s="607" t="s">
        <v>466</v>
      </c>
      <c r="M188" s="607" t="s">
        <v>466</v>
      </c>
      <c r="N188" s="607" t="s">
        <v>466</v>
      </c>
      <c r="O188" s="607" t="s">
        <v>466</v>
      </c>
      <c r="P188" s="649" t="s">
        <v>554</v>
      </c>
    </row>
    <row r="189" spans="1:16">
      <c r="A189" s="670">
        <v>45730</v>
      </c>
      <c r="B189" s="607" t="s">
        <v>503</v>
      </c>
      <c r="C189" s="607" t="s">
        <v>1374</v>
      </c>
      <c r="D189" s="607" t="s">
        <v>1015</v>
      </c>
      <c r="E189" s="607">
        <v>22</v>
      </c>
      <c r="F189" s="673">
        <v>45979</v>
      </c>
      <c r="G189" s="607" t="s">
        <v>462</v>
      </c>
      <c r="H189" s="607" t="s">
        <v>504</v>
      </c>
      <c r="I189" s="607" t="s">
        <v>466</v>
      </c>
      <c r="J189" s="607" t="s">
        <v>505</v>
      </c>
      <c r="K189" s="607" t="s">
        <v>466</v>
      </c>
      <c r="L189" s="607" t="s">
        <v>466</v>
      </c>
      <c r="M189" s="607" t="s">
        <v>466</v>
      </c>
      <c r="N189" s="607" t="s">
        <v>466</v>
      </c>
      <c r="O189" s="607" t="s">
        <v>466</v>
      </c>
      <c r="P189" s="649" t="s">
        <v>554</v>
      </c>
    </row>
    <row r="190" spans="1:16">
      <c r="A190" s="670">
        <v>45730</v>
      </c>
      <c r="B190" s="607" t="s">
        <v>503</v>
      </c>
      <c r="C190" s="607" t="s">
        <v>1374</v>
      </c>
      <c r="D190" s="607" t="s">
        <v>704</v>
      </c>
      <c r="E190" s="607">
        <v>23</v>
      </c>
      <c r="F190" s="673">
        <v>45979</v>
      </c>
      <c r="G190" s="607" t="s">
        <v>462</v>
      </c>
      <c r="H190" s="607" t="s">
        <v>504</v>
      </c>
      <c r="I190" s="607" t="s">
        <v>466</v>
      </c>
      <c r="J190" s="607" t="s">
        <v>505</v>
      </c>
      <c r="K190" s="607" t="s">
        <v>466</v>
      </c>
      <c r="L190" s="607" t="s">
        <v>466</v>
      </c>
      <c r="M190" s="607" t="s">
        <v>466</v>
      </c>
      <c r="N190" s="607" t="s">
        <v>466</v>
      </c>
      <c r="O190" s="607" t="s">
        <v>466</v>
      </c>
      <c r="P190" s="649" t="s">
        <v>554</v>
      </c>
    </row>
    <row r="191" spans="1:16">
      <c r="A191" s="670">
        <v>45730</v>
      </c>
      <c r="B191" s="607" t="s">
        <v>503</v>
      </c>
      <c r="C191" s="607" t="s">
        <v>1374</v>
      </c>
      <c r="D191" s="607" t="s">
        <v>704</v>
      </c>
      <c r="E191" s="607">
        <v>24</v>
      </c>
      <c r="F191" s="673">
        <v>45979</v>
      </c>
      <c r="G191" s="607" t="s">
        <v>462</v>
      </c>
      <c r="H191" s="607" t="s">
        <v>504</v>
      </c>
      <c r="I191" s="607" t="s">
        <v>466</v>
      </c>
      <c r="J191" s="607" t="s">
        <v>505</v>
      </c>
      <c r="K191" s="607" t="s">
        <v>466</v>
      </c>
      <c r="L191" s="607" t="s">
        <v>466</v>
      </c>
      <c r="M191" s="607" t="s">
        <v>466</v>
      </c>
      <c r="N191" s="607" t="s">
        <v>466</v>
      </c>
      <c r="O191" s="607" t="s">
        <v>466</v>
      </c>
      <c r="P191" s="649" t="s">
        <v>554</v>
      </c>
    </row>
    <row r="192" spans="1:16">
      <c r="A192" s="670">
        <v>45730</v>
      </c>
      <c r="B192" s="607" t="s">
        <v>503</v>
      </c>
      <c r="C192" s="607" t="s">
        <v>1374</v>
      </c>
      <c r="D192" s="607" t="s">
        <v>1016</v>
      </c>
      <c r="E192" s="607">
        <v>25</v>
      </c>
      <c r="F192" s="673">
        <v>45979</v>
      </c>
      <c r="G192" s="607" t="s">
        <v>462</v>
      </c>
      <c r="H192" s="607" t="s">
        <v>504</v>
      </c>
      <c r="I192" s="607" t="s">
        <v>466</v>
      </c>
      <c r="J192" s="607" t="s">
        <v>505</v>
      </c>
      <c r="K192" s="607" t="s">
        <v>466</v>
      </c>
      <c r="L192" s="607" t="s">
        <v>466</v>
      </c>
      <c r="M192" s="607" t="s">
        <v>466</v>
      </c>
      <c r="N192" s="607" t="s">
        <v>466</v>
      </c>
      <c r="O192" s="607" t="s">
        <v>466</v>
      </c>
      <c r="P192" s="649" t="s">
        <v>554</v>
      </c>
    </row>
    <row r="193" spans="1:16">
      <c r="A193" s="670">
        <v>45730</v>
      </c>
      <c r="B193" s="607" t="s">
        <v>503</v>
      </c>
      <c r="C193" s="607" t="s">
        <v>1374</v>
      </c>
      <c r="D193" s="607" t="s">
        <v>1017</v>
      </c>
      <c r="E193" s="607">
        <v>26</v>
      </c>
      <c r="F193" s="673">
        <v>45979</v>
      </c>
      <c r="G193" s="607" t="s">
        <v>462</v>
      </c>
      <c r="H193" s="607" t="s">
        <v>504</v>
      </c>
      <c r="I193" s="607" t="s">
        <v>466</v>
      </c>
      <c r="J193" s="607" t="s">
        <v>505</v>
      </c>
      <c r="K193" s="607" t="s">
        <v>466</v>
      </c>
      <c r="L193" s="607" t="s">
        <v>466</v>
      </c>
      <c r="M193" s="607" t="s">
        <v>466</v>
      </c>
      <c r="N193" s="607" t="s">
        <v>466</v>
      </c>
      <c r="O193" s="607" t="s">
        <v>466</v>
      </c>
      <c r="P193" s="649" t="s">
        <v>554</v>
      </c>
    </row>
    <row r="194" spans="1:16">
      <c r="A194" s="670">
        <v>45730</v>
      </c>
      <c r="B194" s="607" t="s">
        <v>503</v>
      </c>
      <c r="C194" s="607" t="s">
        <v>1374</v>
      </c>
      <c r="D194" s="607" t="s">
        <v>1018</v>
      </c>
      <c r="E194" s="607">
        <v>27</v>
      </c>
      <c r="F194" s="673">
        <v>45979</v>
      </c>
      <c r="G194" s="607" t="s">
        <v>462</v>
      </c>
      <c r="H194" s="607" t="s">
        <v>504</v>
      </c>
      <c r="I194" s="607" t="s">
        <v>466</v>
      </c>
      <c r="J194" s="607" t="s">
        <v>505</v>
      </c>
      <c r="K194" s="607" t="s">
        <v>466</v>
      </c>
      <c r="L194" s="607" t="s">
        <v>466</v>
      </c>
      <c r="M194" s="607" t="s">
        <v>466</v>
      </c>
      <c r="N194" s="607" t="s">
        <v>466</v>
      </c>
      <c r="O194" s="607" t="s">
        <v>466</v>
      </c>
      <c r="P194" s="649" t="s">
        <v>554</v>
      </c>
    </row>
    <row r="195" spans="1:16">
      <c r="A195" s="670">
        <v>45730</v>
      </c>
      <c r="B195" s="607" t="s">
        <v>503</v>
      </c>
      <c r="C195" s="607" t="s">
        <v>1374</v>
      </c>
      <c r="D195" s="607" t="s">
        <v>1019</v>
      </c>
      <c r="E195" s="607">
        <v>28</v>
      </c>
      <c r="F195" s="673">
        <v>45979</v>
      </c>
      <c r="G195" s="607" t="s">
        <v>462</v>
      </c>
      <c r="H195" s="607" t="s">
        <v>504</v>
      </c>
      <c r="I195" s="607" t="s">
        <v>466</v>
      </c>
      <c r="J195" s="607" t="s">
        <v>505</v>
      </c>
      <c r="K195" s="607" t="s">
        <v>466</v>
      </c>
      <c r="L195" s="607" t="s">
        <v>466</v>
      </c>
      <c r="M195" s="607" t="s">
        <v>466</v>
      </c>
      <c r="N195" s="607" t="s">
        <v>466</v>
      </c>
      <c r="O195" s="607" t="s">
        <v>466</v>
      </c>
      <c r="P195" s="649" t="s">
        <v>554</v>
      </c>
    </row>
    <row r="196" spans="1:16">
      <c r="A196" s="670">
        <v>45730</v>
      </c>
      <c r="B196" s="607" t="s">
        <v>503</v>
      </c>
      <c r="C196" s="607" t="s">
        <v>1374</v>
      </c>
      <c r="D196" s="607" t="s">
        <v>1020</v>
      </c>
      <c r="E196" s="607">
        <v>29</v>
      </c>
      <c r="F196" s="673">
        <v>45979</v>
      </c>
      <c r="G196" s="607" t="s">
        <v>462</v>
      </c>
      <c r="H196" s="607" t="s">
        <v>504</v>
      </c>
      <c r="I196" s="607" t="s">
        <v>466</v>
      </c>
      <c r="J196" s="607" t="s">
        <v>505</v>
      </c>
      <c r="K196" s="607" t="s">
        <v>466</v>
      </c>
      <c r="L196" s="607" t="s">
        <v>466</v>
      </c>
      <c r="M196" s="607" t="s">
        <v>466</v>
      </c>
      <c r="N196" s="607" t="s">
        <v>466</v>
      </c>
      <c r="O196" s="607" t="s">
        <v>466</v>
      </c>
      <c r="P196" s="649" t="s">
        <v>554</v>
      </c>
    </row>
    <row r="197" spans="1:16">
      <c r="A197" s="670">
        <v>45730</v>
      </c>
      <c r="B197" s="607" t="s">
        <v>503</v>
      </c>
      <c r="C197" s="607" t="s">
        <v>1374</v>
      </c>
      <c r="D197" s="607" t="s">
        <v>1021</v>
      </c>
      <c r="E197" s="607">
        <v>30</v>
      </c>
      <c r="F197" s="673">
        <v>45979</v>
      </c>
      <c r="G197" s="607" t="s">
        <v>462</v>
      </c>
      <c r="H197" s="607" t="s">
        <v>504</v>
      </c>
      <c r="I197" s="607" t="s">
        <v>466</v>
      </c>
      <c r="J197" s="607" t="s">
        <v>505</v>
      </c>
      <c r="K197" s="607" t="s">
        <v>466</v>
      </c>
      <c r="L197" s="607" t="s">
        <v>466</v>
      </c>
      <c r="M197" s="607" t="s">
        <v>466</v>
      </c>
      <c r="N197" s="607" t="s">
        <v>466</v>
      </c>
      <c r="O197" s="607" t="s">
        <v>466</v>
      </c>
      <c r="P197" s="649" t="s">
        <v>554</v>
      </c>
    </row>
    <row r="198" spans="1:16">
      <c r="A198" s="670">
        <v>45730</v>
      </c>
      <c r="B198" s="607" t="s">
        <v>503</v>
      </c>
      <c r="C198" s="607" t="s">
        <v>1374</v>
      </c>
      <c r="D198" s="607" t="s">
        <v>1022</v>
      </c>
      <c r="E198" s="607">
        <v>31</v>
      </c>
      <c r="F198" s="673">
        <v>45979</v>
      </c>
      <c r="G198" s="607" t="s">
        <v>462</v>
      </c>
      <c r="H198" s="607" t="s">
        <v>504</v>
      </c>
      <c r="I198" s="607" t="s">
        <v>466</v>
      </c>
      <c r="J198" s="607" t="s">
        <v>505</v>
      </c>
      <c r="K198" s="607" t="s">
        <v>466</v>
      </c>
      <c r="L198" s="607" t="s">
        <v>466</v>
      </c>
      <c r="M198" s="607" t="s">
        <v>466</v>
      </c>
      <c r="N198" s="607" t="s">
        <v>466</v>
      </c>
      <c r="O198" s="607" t="s">
        <v>466</v>
      </c>
      <c r="P198" s="649" t="s">
        <v>554</v>
      </c>
    </row>
    <row r="199" spans="1:16">
      <c r="A199" s="670">
        <v>45730</v>
      </c>
      <c r="B199" s="607" t="s">
        <v>503</v>
      </c>
      <c r="C199" s="607" t="s">
        <v>1374</v>
      </c>
      <c r="D199" s="607" t="s">
        <v>1023</v>
      </c>
      <c r="E199" s="607">
        <v>32</v>
      </c>
      <c r="F199" s="673">
        <v>45979</v>
      </c>
      <c r="G199" s="607" t="s">
        <v>462</v>
      </c>
      <c r="H199" s="607" t="s">
        <v>504</v>
      </c>
      <c r="I199" s="607" t="s">
        <v>466</v>
      </c>
      <c r="J199" s="607" t="s">
        <v>505</v>
      </c>
      <c r="K199" s="607" t="s">
        <v>466</v>
      </c>
      <c r="L199" s="607" t="s">
        <v>466</v>
      </c>
      <c r="M199" s="607" t="s">
        <v>466</v>
      </c>
      <c r="N199" s="607" t="s">
        <v>466</v>
      </c>
      <c r="O199" s="607" t="s">
        <v>466</v>
      </c>
      <c r="P199" s="649" t="s">
        <v>554</v>
      </c>
    </row>
    <row r="200" spans="1:16">
      <c r="A200" s="670">
        <v>45730</v>
      </c>
      <c r="B200" s="607" t="s">
        <v>503</v>
      </c>
      <c r="C200" s="607" t="s">
        <v>1374</v>
      </c>
      <c r="D200" s="607" t="s">
        <v>512</v>
      </c>
      <c r="E200" s="607">
        <v>33</v>
      </c>
      <c r="F200" s="673">
        <v>45979</v>
      </c>
      <c r="G200" s="607" t="s">
        <v>462</v>
      </c>
      <c r="H200" s="607" t="s">
        <v>504</v>
      </c>
      <c r="I200" s="607" t="s">
        <v>466</v>
      </c>
      <c r="J200" s="607" t="s">
        <v>505</v>
      </c>
      <c r="K200" s="607" t="s">
        <v>466</v>
      </c>
      <c r="L200" s="607" t="s">
        <v>466</v>
      </c>
      <c r="M200" s="607" t="s">
        <v>466</v>
      </c>
      <c r="N200" s="607" t="s">
        <v>466</v>
      </c>
      <c r="O200" s="607" t="s">
        <v>466</v>
      </c>
      <c r="P200" s="649" t="s">
        <v>554</v>
      </c>
    </row>
    <row r="201" spans="1:16">
      <c r="A201" s="670">
        <v>45730</v>
      </c>
      <c r="B201" s="607" t="s">
        <v>503</v>
      </c>
      <c r="C201" s="607" t="s">
        <v>1374</v>
      </c>
      <c r="D201" s="607" t="s">
        <v>512</v>
      </c>
      <c r="E201" s="607">
        <v>34</v>
      </c>
      <c r="F201" s="673">
        <v>45979</v>
      </c>
      <c r="G201" s="607" t="s">
        <v>462</v>
      </c>
      <c r="H201" s="607" t="s">
        <v>504</v>
      </c>
      <c r="I201" s="607" t="s">
        <v>466</v>
      </c>
      <c r="J201" s="607" t="s">
        <v>505</v>
      </c>
      <c r="K201" s="607" t="s">
        <v>466</v>
      </c>
      <c r="L201" s="607" t="s">
        <v>466</v>
      </c>
      <c r="M201" s="607" t="s">
        <v>466</v>
      </c>
      <c r="N201" s="607" t="s">
        <v>466</v>
      </c>
      <c r="O201" s="607" t="s">
        <v>466</v>
      </c>
      <c r="P201" s="649" t="s">
        <v>554</v>
      </c>
    </row>
    <row r="202" spans="1:16">
      <c r="A202" s="670">
        <v>45730</v>
      </c>
      <c r="B202" s="607" t="s">
        <v>503</v>
      </c>
      <c r="C202" s="607" t="s">
        <v>1374</v>
      </c>
      <c r="D202" s="607" t="s">
        <v>1024</v>
      </c>
      <c r="E202" s="607">
        <v>35</v>
      </c>
      <c r="F202" s="673">
        <v>45979</v>
      </c>
      <c r="G202" s="607" t="s">
        <v>462</v>
      </c>
      <c r="H202" s="607" t="s">
        <v>504</v>
      </c>
      <c r="I202" s="607" t="s">
        <v>466</v>
      </c>
      <c r="J202" s="607" t="s">
        <v>505</v>
      </c>
      <c r="K202" s="607" t="s">
        <v>466</v>
      </c>
      <c r="L202" s="607" t="s">
        <v>466</v>
      </c>
      <c r="M202" s="607" t="s">
        <v>466</v>
      </c>
      <c r="N202" s="607" t="s">
        <v>466</v>
      </c>
      <c r="O202" s="607" t="s">
        <v>466</v>
      </c>
      <c r="P202" s="649" t="s">
        <v>554</v>
      </c>
    </row>
    <row r="203" spans="1:16">
      <c r="A203" s="670">
        <v>45730</v>
      </c>
      <c r="B203" s="607" t="s">
        <v>503</v>
      </c>
      <c r="C203" s="607" t="s">
        <v>1374</v>
      </c>
      <c r="D203" s="607" t="s">
        <v>1024</v>
      </c>
      <c r="E203" s="607">
        <v>36</v>
      </c>
      <c r="F203" s="673">
        <v>45979</v>
      </c>
      <c r="G203" s="607" t="s">
        <v>462</v>
      </c>
      <c r="H203" s="607" t="s">
        <v>504</v>
      </c>
      <c r="I203" s="607" t="s">
        <v>466</v>
      </c>
      <c r="J203" s="607" t="s">
        <v>505</v>
      </c>
      <c r="K203" s="607" t="s">
        <v>466</v>
      </c>
      <c r="L203" s="607" t="s">
        <v>466</v>
      </c>
      <c r="M203" s="607" t="s">
        <v>466</v>
      </c>
      <c r="N203" s="607" t="s">
        <v>466</v>
      </c>
      <c r="O203" s="607" t="s">
        <v>466</v>
      </c>
      <c r="P203" s="649" t="s">
        <v>554</v>
      </c>
    </row>
    <row r="204" spans="1:16">
      <c r="A204" s="670">
        <v>45730</v>
      </c>
      <c r="B204" s="607" t="s">
        <v>503</v>
      </c>
      <c r="C204" s="607" t="s">
        <v>1374</v>
      </c>
      <c r="D204" s="607" t="s">
        <v>1024</v>
      </c>
      <c r="E204" s="607">
        <v>37</v>
      </c>
      <c r="F204" s="673">
        <v>45979</v>
      </c>
      <c r="G204" s="607" t="s">
        <v>462</v>
      </c>
      <c r="H204" s="607" t="s">
        <v>504</v>
      </c>
      <c r="I204" s="607" t="s">
        <v>466</v>
      </c>
      <c r="J204" s="607" t="s">
        <v>505</v>
      </c>
      <c r="K204" s="607" t="s">
        <v>466</v>
      </c>
      <c r="L204" s="607" t="s">
        <v>466</v>
      </c>
      <c r="M204" s="607" t="s">
        <v>466</v>
      </c>
      <c r="N204" s="607" t="s">
        <v>466</v>
      </c>
      <c r="O204" s="607" t="s">
        <v>466</v>
      </c>
      <c r="P204" s="649" t="s">
        <v>554</v>
      </c>
    </row>
    <row r="205" spans="1:16">
      <c r="A205" s="670">
        <v>45730</v>
      </c>
      <c r="B205" s="607" t="s">
        <v>503</v>
      </c>
      <c r="C205" s="607" t="s">
        <v>1374</v>
      </c>
      <c r="D205" s="607" t="s">
        <v>1024</v>
      </c>
      <c r="E205" s="607">
        <v>38</v>
      </c>
      <c r="F205" s="673">
        <v>45979</v>
      </c>
      <c r="G205" s="607" t="s">
        <v>462</v>
      </c>
      <c r="H205" s="607" t="s">
        <v>504</v>
      </c>
      <c r="I205" s="607" t="s">
        <v>466</v>
      </c>
      <c r="J205" s="607" t="s">
        <v>505</v>
      </c>
      <c r="K205" s="607" t="s">
        <v>466</v>
      </c>
      <c r="L205" s="607" t="s">
        <v>466</v>
      </c>
      <c r="M205" s="607" t="s">
        <v>466</v>
      </c>
      <c r="N205" s="607" t="s">
        <v>466</v>
      </c>
      <c r="O205" s="607" t="s">
        <v>466</v>
      </c>
      <c r="P205" s="649" t="s">
        <v>554</v>
      </c>
    </row>
    <row r="206" spans="1:16">
      <c r="A206" s="670">
        <v>45730</v>
      </c>
      <c r="B206" s="607" t="s">
        <v>503</v>
      </c>
      <c r="C206" s="607" t="s">
        <v>1374</v>
      </c>
      <c r="D206" s="607" t="s">
        <v>1025</v>
      </c>
      <c r="E206" s="607">
        <v>39</v>
      </c>
      <c r="F206" s="673">
        <v>45979</v>
      </c>
      <c r="G206" s="607" t="s">
        <v>462</v>
      </c>
      <c r="H206" s="607" t="s">
        <v>504</v>
      </c>
      <c r="I206" s="607" t="s">
        <v>466</v>
      </c>
      <c r="J206" s="607" t="s">
        <v>505</v>
      </c>
      <c r="K206" s="607" t="s">
        <v>466</v>
      </c>
      <c r="L206" s="607" t="s">
        <v>466</v>
      </c>
      <c r="M206" s="607" t="s">
        <v>466</v>
      </c>
      <c r="N206" s="607" t="s">
        <v>466</v>
      </c>
      <c r="O206" s="607" t="s">
        <v>466</v>
      </c>
      <c r="P206" s="649" t="s">
        <v>554</v>
      </c>
    </row>
    <row r="207" spans="1:16">
      <c r="A207" s="670">
        <v>45730</v>
      </c>
      <c r="B207" s="607" t="s">
        <v>503</v>
      </c>
      <c r="C207" s="607" t="s">
        <v>1374</v>
      </c>
      <c r="D207" s="607" t="s">
        <v>1025</v>
      </c>
      <c r="E207" s="607">
        <v>40</v>
      </c>
      <c r="F207" s="673">
        <v>45979</v>
      </c>
      <c r="G207" s="607" t="s">
        <v>462</v>
      </c>
      <c r="H207" s="607" t="s">
        <v>504</v>
      </c>
      <c r="I207" s="607" t="s">
        <v>466</v>
      </c>
      <c r="J207" s="607" t="s">
        <v>505</v>
      </c>
      <c r="K207" s="607" t="s">
        <v>466</v>
      </c>
      <c r="L207" s="607" t="s">
        <v>466</v>
      </c>
      <c r="M207" s="607" t="s">
        <v>466</v>
      </c>
      <c r="N207" s="607" t="s">
        <v>466</v>
      </c>
      <c r="O207" s="607" t="s">
        <v>466</v>
      </c>
      <c r="P207" s="649" t="s">
        <v>554</v>
      </c>
    </row>
    <row r="208" spans="1:16">
      <c r="A208" s="670">
        <v>45730</v>
      </c>
      <c r="B208" s="607" t="s">
        <v>503</v>
      </c>
      <c r="C208" s="607" t="s">
        <v>1374</v>
      </c>
      <c r="D208" s="607" t="s">
        <v>1025</v>
      </c>
      <c r="E208" s="607">
        <v>41</v>
      </c>
      <c r="F208" s="673">
        <v>45979</v>
      </c>
      <c r="G208" s="607" t="s">
        <v>462</v>
      </c>
      <c r="H208" s="607" t="s">
        <v>504</v>
      </c>
      <c r="I208" s="607" t="s">
        <v>466</v>
      </c>
      <c r="J208" s="607" t="s">
        <v>505</v>
      </c>
      <c r="K208" s="607" t="s">
        <v>466</v>
      </c>
      <c r="L208" s="607" t="s">
        <v>466</v>
      </c>
      <c r="M208" s="607" t="s">
        <v>466</v>
      </c>
      <c r="N208" s="607" t="s">
        <v>466</v>
      </c>
      <c r="O208" s="607" t="s">
        <v>466</v>
      </c>
      <c r="P208" s="649" t="s">
        <v>554</v>
      </c>
    </row>
    <row r="209" spans="1:16">
      <c r="A209" s="670">
        <v>45730</v>
      </c>
      <c r="B209" s="607" t="s">
        <v>503</v>
      </c>
      <c r="C209" s="607" t="s">
        <v>1374</v>
      </c>
      <c r="D209" s="607" t="s">
        <v>1025</v>
      </c>
      <c r="E209" s="607">
        <v>42</v>
      </c>
      <c r="F209" s="673">
        <v>45979</v>
      </c>
      <c r="G209" s="607" t="s">
        <v>462</v>
      </c>
      <c r="H209" s="607" t="s">
        <v>504</v>
      </c>
      <c r="I209" s="607" t="s">
        <v>466</v>
      </c>
      <c r="J209" s="607" t="s">
        <v>505</v>
      </c>
      <c r="K209" s="607" t="s">
        <v>466</v>
      </c>
      <c r="L209" s="607" t="s">
        <v>466</v>
      </c>
      <c r="M209" s="607" t="s">
        <v>466</v>
      </c>
      <c r="N209" s="607" t="s">
        <v>466</v>
      </c>
      <c r="O209" s="607" t="s">
        <v>466</v>
      </c>
      <c r="P209" s="649" t="s">
        <v>554</v>
      </c>
    </row>
    <row r="210" spans="1:16">
      <c r="A210" s="670">
        <v>45730</v>
      </c>
      <c r="B210" s="607" t="s">
        <v>503</v>
      </c>
      <c r="C210" s="607" t="s">
        <v>1374</v>
      </c>
      <c r="D210" s="607" t="s">
        <v>1025</v>
      </c>
      <c r="E210" s="607">
        <v>43</v>
      </c>
      <c r="F210" s="673">
        <v>45979</v>
      </c>
      <c r="G210" s="607" t="s">
        <v>462</v>
      </c>
      <c r="H210" s="607" t="s">
        <v>504</v>
      </c>
      <c r="I210" s="607" t="s">
        <v>466</v>
      </c>
      <c r="J210" s="607" t="s">
        <v>505</v>
      </c>
      <c r="K210" s="607" t="s">
        <v>466</v>
      </c>
      <c r="L210" s="607" t="s">
        <v>466</v>
      </c>
      <c r="M210" s="607" t="s">
        <v>466</v>
      </c>
      <c r="N210" s="607" t="s">
        <v>466</v>
      </c>
      <c r="O210" s="607" t="s">
        <v>466</v>
      </c>
      <c r="P210" s="649" t="s">
        <v>554</v>
      </c>
    </row>
    <row r="211" spans="1:16">
      <c r="A211" s="670">
        <v>45730</v>
      </c>
      <c r="B211" s="607" t="s">
        <v>503</v>
      </c>
      <c r="C211" s="607" t="s">
        <v>1374</v>
      </c>
      <c r="D211" s="607" t="s">
        <v>1025</v>
      </c>
      <c r="E211" s="607">
        <v>44</v>
      </c>
      <c r="F211" s="673">
        <v>45979</v>
      </c>
      <c r="G211" s="607" t="s">
        <v>462</v>
      </c>
      <c r="H211" s="607" t="s">
        <v>504</v>
      </c>
      <c r="I211" s="607" t="s">
        <v>466</v>
      </c>
      <c r="J211" s="607" t="s">
        <v>505</v>
      </c>
      <c r="K211" s="607" t="s">
        <v>466</v>
      </c>
      <c r="L211" s="607" t="s">
        <v>466</v>
      </c>
      <c r="M211" s="607" t="s">
        <v>466</v>
      </c>
      <c r="N211" s="607" t="s">
        <v>466</v>
      </c>
      <c r="O211" s="607" t="s">
        <v>466</v>
      </c>
      <c r="P211" s="649" t="s">
        <v>554</v>
      </c>
    </row>
    <row r="212" spans="1:16">
      <c r="A212" s="670">
        <v>45730</v>
      </c>
      <c r="B212" s="607" t="s">
        <v>503</v>
      </c>
      <c r="C212" s="607" t="s">
        <v>1374</v>
      </c>
      <c r="D212" s="607" t="s">
        <v>1026</v>
      </c>
      <c r="E212" s="607">
        <v>45</v>
      </c>
      <c r="F212" s="673">
        <v>45979</v>
      </c>
      <c r="G212" s="607" t="s">
        <v>462</v>
      </c>
      <c r="H212" s="607" t="s">
        <v>504</v>
      </c>
      <c r="I212" s="607" t="s">
        <v>466</v>
      </c>
      <c r="J212" s="607" t="s">
        <v>505</v>
      </c>
      <c r="K212" s="607" t="s">
        <v>466</v>
      </c>
      <c r="L212" s="607" t="s">
        <v>466</v>
      </c>
      <c r="M212" s="607" t="s">
        <v>466</v>
      </c>
      <c r="N212" s="607" t="s">
        <v>466</v>
      </c>
      <c r="O212" s="607" t="s">
        <v>466</v>
      </c>
      <c r="P212" s="649" t="s">
        <v>554</v>
      </c>
    </row>
    <row r="213" spans="1:16">
      <c r="A213" s="670">
        <v>45730</v>
      </c>
      <c r="B213" s="607" t="s">
        <v>503</v>
      </c>
      <c r="C213" s="607" t="s">
        <v>1374</v>
      </c>
      <c r="D213" s="607" t="s">
        <v>1027</v>
      </c>
      <c r="E213" s="607">
        <v>46</v>
      </c>
      <c r="F213" s="673">
        <v>45979</v>
      </c>
      <c r="G213" s="607" t="s">
        <v>462</v>
      </c>
      <c r="H213" s="607" t="s">
        <v>504</v>
      </c>
      <c r="I213" s="607" t="s">
        <v>466</v>
      </c>
      <c r="J213" s="607" t="s">
        <v>505</v>
      </c>
      <c r="K213" s="607" t="s">
        <v>466</v>
      </c>
      <c r="L213" s="607" t="s">
        <v>466</v>
      </c>
      <c r="M213" s="607" t="s">
        <v>466</v>
      </c>
      <c r="N213" s="607" t="s">
        <v>466</v>
      </c>
      <c r="O213" s="607" t="s">
        <v>466</v>
      </c>
      <c r="P213" s="649" t="s">
        <v>554</v>
      </c>
    </row>
    <row r="214" spans="1:16">
      <c r="A214" s="670">
        <v>45730</v>
      </c>
      <c r="B214" s="607" t="s">
        <v>503</v>
      </c>
      <c r="C214" s="607" t="s">
        <v>1374</v>
      </c>
      <c r="D214" s="607" t="s">
        <v>1028</v>
      </c>
      <c r="E214" s="607">
        <v>47</v>
      </c>
      <c r="F214" s="673">
        <v>45979</v>
      </c>
      <c r="G214" s="607" t="s">
        <v>462</v>
      </c>
      <c r="H214" s="607" t="s">
        <v>504</v>
      </c>
      <c r="I214" s="607" t="s">
        <v>466</v>
      </c>
      <c r="J214" s="607" t="s">
        <v>505</v>
      </c>
      <c r="K214" s="607" t="s">
        <v>466</v>
      </c>
      <c r="L214" s="607" t="s">
        <v>466</v>
      </c>
      <c r="M214" s="607" t="s">
        <v>466</v>
      </c>
      <c r="N214" s="607" t="s">
        <v>466</v>
      </c>
      <c r="O214" s="607" t="s">
        <v>466</v>
      </c>
      <c r="P214" s="649" t="s">
        <v>554</v>
      </c>
    </row>
    <row r="215" spans="1:16">
      <c r="A215" s="670">
        <v>45730</v>
      </c>
      <c r="B215" s="607" t="s">
        <v>503</v>
      </c>
      <c r="C215" s="607" t="s">
        <v>1374</v>
      </c>
      <c r="D215" s="607" t="s">
        <v>1028</v>
      </c>
      <c r="E215" s="607">
        <v>48</v>
      </c>
      <c r="F215" s="673">
        <v>45979</v>
      </c>
      <c r="G215" s="607" t="s">
        <v>462</v>
      </c>
      <c r="H215" s="607" t="s">
        <v>504</v>
      </c>
      <c r="I215" s="607" t="s">
        <v>466</v>
      </c>
      <c r="J215" s="607" t="s">
        <v>505</v>
      </c>
      <c r="K215" s="607" t="s">
        <v>466</v>
      </c>
      <c r="L215" s="607" t="s">
        <v>466</v>
      </c>
      <c r="M215" s="607" t="s">
        <v>466</v>
      </c>
      <c r="N215" s="607" t="s">
        <v>466</v>
      </c>
      <c r="O215" s="607" t="s">
        <v>466</v>
      </c>
      <c r="P215" s="649" t="s">
        <v>554</v>
      </c>
    </row>
    <row r="216" spans="1:16">
      <c r="A216" s="670">
        <v>45730</v>
      </c>
      <c r="B216" s="607" t="s">
        <v>503</v>
      </c>
      <c r="C216" s="607" t="s">
        <v>1374</v>
      </c>
      <c r="D216" s="607" t="s">
        <v>1028</v>
      </c>
      <c r="E216" s="607">
        <v>49</v>
      </c>
      <c r="F216" s="673">
        <v>45979</v>
      </c>
      <c r="G216" s="607" t="s">
        <v>462</v>
      </c>
      <c r="H216" s="607" t="s">
        <v>504</v>
      </c>
      <c r="I216" s="607" t="s">
        <v>466</v>
      </c>
      <c r="J216" s="607" t="s">
        <v>505</v>
      </c>
      <c r="K216" s="607" t="s">
        <v>466</v>
      </c>
      <c r="L216" s="607" t="s">
        <v>466</v>
      </c>
      <c r="M216" s="607" t="s">
        <v>466</v>
      </c>
      <c r="N216" s="607" t="s">
        <v>466</v>
      </c>
      <c r="O216" s="607" t="s">
        <v>466</v>
      </c>
      <c r="P216" s="649" t="s">
        <v>554</v>
      </c>
    </row>
    <row r="217" spans="1:16">
      <c r="A217" s="670">
        <v>45730</v>
      </c>
      <c r="B217" s="607" t="s">
        <v>503</v>
      </c>
      <c r="C217" s="607" t="s">
        <v>1374</v>
      </c>
      <c r="D217" s="607" t="s">
        <v>484</v>
      </c>
      <c r="E217" s="607">
        <v>50</v>
      </c>
      <c r="F217" s="673">
        <v>45979</v>
      </c>
      <c r="G217" s="607" t="s">
        <v>462</v>
      </c>
      <c r="H217" s="607" t="s">
        <v>504</v>
      </c>
      <c r="I217" s="607" t="s">
        <v>466</v>
      </c>
      <c r="J217" s="607" t="s">
        <v>505</v>
      </c>
      <c r="K217" s="607" t="s">
        <v>466</v>
      </c>
      <c r="L217" s="607" t="s">
        <v>466</v>
      </c>
      <c r="M217" s="607" t="s">
        <v>466</v>
      </c>
      <c r="N217" s="607" t="s">
        <v>466</v>
      </c>
      <c r="O217" s="607" t="s">
        <v>466</v>
      </c>
      <c r="P217" s="649" t="s">
        <v>554</v>
      </c>
    </row>
    <row r="218" spans="1:16">
      <c r="A218" s="670">
        <v>45730</v>
      </c>
      <c r="B218" s="607" t="s">
        <v>503</v>
      </c>
      <c r="C218" s="607" t="s">
        <v>1374</v>
      </c>
      <c r="D218" s="607" t="s">
        <v>484</v>
      </c>
      <c r="E218" s="607">
        <v>51</v>
      </c>
      <c r="F218" s="673">
        <v>45979</v>
      </c>
      <c r="G218" s="607" t="s">
        <v>462</v>
      </c>
      <c r="H218" s="607" t="s">
        <v>504</v>
      </c>
      <c r="I218" s="607" t="s">
        <v>466</v>
      </c>
      <c r="J218" s="607" t="s">
        <v>505</v>
      </c>
      <c r="K218" s="607" t="s">
        <v>466</v>
      </c>
      <c r="L218" s="607" t="s">
        <v>466</v>
      </c>
      <c r="M218" s="607" t="s">
        <v>466</v>
      </c>
      <c r="N218" s="607" t="s">
        <v>466</v>
      </c>
      <c r="O218" s="607" t="s">
        <v>466</v>
      </c>
      <c r="P218" s="649" t="s">
        <v>554</v>
      </c>
    </row>
    <row r="219" spans="1:16">
      <c r="A219" s="670">
        <v>45730</v>
      </c>
      <c r="B219" s="607" t="s">
        <v>503</v>
      </c>
      <c r="C219" s="607" t="s">
        <v>1374</v>
      </c>
      <c r="D219" s="607" t="s">
        <v>484</v>
      </c>
      <c r="E219" s="607">
        <v>52</v>
      </c>
      <c r="F219" s="673">
        <v>45979</v>
      </c>
      <c r="G219" s="607" t="s">
        <v>462</v>
      </c>
      <c r="H219" s="607" t="s">
        <v>504</v>
      </c>
      <c r="I219" s="607" t="s">
        <v>466</v>
      </c>
      <c r="J219" s="607" t="s">
        <v>505</v>
      </c>
      <c r="K219" s="607" t="s">
        <v>466</v>
      </c>
      <c r="L219" s="607" t="s">
        <v>466</v>
      </c>
      <c r="M219" s="607" t="s">
        <v>466</v>
      </c>
      <c r="N219" s="607" t="s">
        <v>466</v>
      </c>
      <c r="O219" s="607" t="s">
        <v>466</v>
      </c>
      <c r="P219" s="649" t="s">
        <v>554</v>
      </c>
    </row>
    <row r="220" spans="1:16">
      <c r="A220" s="670">
        <v>45730</v>
      </c>
      <c r="B220" s="607" t="s">
        <v>503</v>
      </c>
      <c r="C220" s="607" t="s">
        <v>1374</v>
      </c>
      <c r="D220" s="607" t="s">
        <v>534</v>
      </c>
      <c r="E220" s="607">
        <v>53</v>
      </c>
      <c r="F220" s="673">
        <v>45979</v>
      </c>
      <c r="G220" s="607" t="s">
        <v>462</v>
      </c>
      <c r="H220" s="607" t="s">
        <v>504</v>
      </c>
      <c r="I220" s="607" t="s">
        <v>466</v>
      </c>
      <c r="J220" s="607" t="s">
        <v>505</v>
      </c>
      <c r="K220" s="607" t="s">
        <v>466</v>
      </c>
      <c r="L220" s="607" t="s">
        <v>466</v>
      </c>
      <c r="M220" s="607" t="s">
        <v>466</v>
      </c>
      <c r="N220" s="607" t="s">
        <v>466</v>
      </c>
      <c r="O220" s="607" t="s">
        <v>466</v>
      </c>
      <c r="P220" s="649" t="s">
        <v>554</v>
      </c>
    </row>
    <row r="221" spans="1:16">
      <c r="A221" s="670">
        <v>45730</v>
      </c>
      <c r="B221" s="607" t="s">
        <v>503</v>
      </c>
      <c r="C221" s="607" t="s">
        <v>1374</v>
      </c>
      <c r="D221" s="607" t="s">
        <v>697</v>
      </c>
      <c r="E221" s="607">
        <v>54</v>
      </c>
      <c r="F221" s="673">
        <v>45979</v>
      </c>
      <c r="G221" s="607" t="s">
        <v>462</v>
      </c>
      <c r="H221" s="607" t="s">
        <v>504</v>
      </c>
      <c r="I221" s="607" t="s">
        <v>466</v>
      </c>
      <c r="J221" s="607" t="s">
        <v>505</v>
      </c>
      <c r="K221" s="607" t="s">
        <v>466</v>
      </c>
      <c r="L221" s="607" t="s">
        <v>466</v>
      </c>
      <c r="M221" s="607" t="s">
        <v>466</v>
      </c>
      <c r="N221" s="607" t="s">
        <v>466</v>
      </c>
      <c r="O221" s="607" t="s">
        <v>466</v>
      </c>
      <c r="P221" s="649" t="s">
        <v>554</v>
      </c>
    </row>
    <row r="222" spans="1:16">
      <c r="A222" s="670">
        <v>45730</v>
      </c>
      <c r="B222" s="607" t="s">
        <v>503</v>
      </c>
      <c r="C222" s="607" t="s">
        <v>1374</v>
      </c>
      <c r="D222" s="607" t="s">
        <v>697</v>
      </c>
      <c r="E222" s="607">
        <v>55</v>
      </c>
      <c r="F222" s="673">
        <v>45979</v>
      </c>
      <c r="G222" s="607" t="s">
        <v>462</v>
      </c>
      <c r="H222" s="607" t="s">
        <v>504</v>
      </c>
      <c r="I222" s="607" t="s">
        <v>466</v>
      </c>
      <c r="J222" s="607" t="s">
        <v>505</v>
      </c>
      <c r="K222" s="607" t="s">
        <v>466</v>
      </c>
      <c r="L222" s="607" t="s">
        <v>466</v>
      </c>
      <c r="M222" s="607" t="s">
        <v>466</v>
      </c>
      <c r="N222" s="607" t="s">
        <v>466</v>
      </c>
      <c r="O222" s="607" t="s">
        <v>466</v>
      </c>
      <c r="P222" s="649" t="s">
        <v>554</v>
      </c>
    </row>
    <row r="223" spans="1:16">
      <c r="A223" s="670">
        <v>45730</v>
      </c>
      <c r="B223" s="607" t="s">
        <v>503</v>
      </c>
      <c r="C223" s="607" t="s">
        <v>1374</v>
      </c>
      <c r="D223" s="607" t="s">
        <v>1029</v>
      </c>
      <c r="E223" s="607">
        <v>56</v>
      </c>
      <c r="F223" s="673">
        <v>45979</v>
      </c>
      <c r="G223" s="607" t="s">
        <v>462</v>
      </c>
      <c r="H223" s="607" t="s">
        <v>504</v>
      </c>
      <c r="I223" s="607" t="s">
        <v>466</v>
      </c>
      <c r="J223" s="607" t="s">
        <v>505</v>
      </c>
      <c r="K223" s="607" t="s">
        <v>466</v>
      </c>
      <c r="L223" s="607" t="s">
        <v>466</v>
      </c>
      <c r="M223" s="607" t="s">
        <v>466</v>
      </c>
      <c r="N223" s="607" t="s">
        <v>466</v>
      </c>
      <c r="O223" s="607" t="s">
        <v>466</v>
      </c>
      <c r="P223" s="649" t="s">
        <v>554</v>
      </c>
    </row>
    <row r="224" spans="1:16">
      <c r="A224" s="670">
        <v>45730</v>
      </c>
      <c r="B224" s="607" t="s">
        <v>503</v>
      </c>
      <c r="C224" s="607" t="s">
        <v>1374</v>
      </c>
      <c r="D224" s="607" t="s">
        <v>1029</v>
      </c>
      <c r="E224" s="607">
        <v>57</v>
      </c>
      <c r="F224" s="673">
        <v>45979</v>
      </c>
      <c r="G224" s="607" t="s">
        <v>462</v>
      </c>
      <c r="H224" s="607" t="s">
        <v>504</v>
      </c>
      <c r="I224" s="607" t="s">
        <v>466</v>
      </c>
      <c r="J224" s="607" t="s">
        <v>505</v>
      </c>
      <c r="K224" s="607" t="s">
        <v>466</v>
      </c>
      <c r="L224" s="607" t="s">
        <v>466</v>
      </c>
      <c r="M224" s="607" t="s">
        <v>466</v>
      </c>
      <c r="N224" s="607" t="s">
        <v>466</v>
      </c>
      <c r="O224" s="607" t="s">
        <v>466</v>
      </c>
      <c r="P224" s="649" t="s">
        <v>554</v>
      </c>
    </row>
    <row r="225" spans="1:16">
      <c r="A225" s="670">
        <v>45730</v>
      </c>
      <c r="B225" s="607" t="s">
        <v>503</v>
      </c>
      <c r="C225" s="607" t="s">
        <v>1374</v>
      </c>
      <c r="D225" s="607" t="s">
        <v>1030</v>
      </c>
      <c r="E225" s="607">
        <v>58</v>
      </c>
      <c r="F225" s="673">
        <v>45979</v>
      </c>
      <c r="G225" s="607" t="s">
        <v>462</v>
      </c>
      <c r="H225" s="607" t="s">
        <v>504</v>
      </c>
      <c r="I225" s="607" t="s">
        <v>466</v>
      </c>
      <c r="J225" s="607" t="s">
        <v>505</v>
      </c>
      <c r="K225" s="607" t="s">
        <v>466</v>
      </c>
      <c r="L225" s="607" t="s">
        <v>466</v>
      </c>
      <c r="M225" s="607" t="s">
        <v>466</v>
      </c>
      <c r="N225" s="607" t="s">
        <v>466</v>
      </c>
      <c r="O225" s="607" t="s">
        <v>466</v>
      </c>
      <c r="P225" s="649" t="s">
        <v>554</v>
      </c>
    </row>
    <row r="226" spans="1:16">
      <c r="A226" s="670">
        <v>45730</v>
      </c>
      <c r="B226" s="607" t="s">
        <v>503</v>
      </c>
      <c r="C226" s="607" t="s">
        <v>1374</v>
      </c>
      <c r="D226" s="607" t="s">
        <v>487</v>
      </c>
      <c r="E226" s="607">
        <v>59</v>
      </c>
      <c r="F226" s="673">
        <v>45979</v>
      </c>
      <c r="G226" s="607" t="s">
        <v>462</v>
      </c>
      <c r="H226" s="607" t="s">
        <v>504</v>
      </c>
      <c r="I226" s="607" t="s">
        <v>466</v>
      </c>
      <c r="J226" s="607" t="s">
        <v>505</v>
      </c>
      <c r="K226" s="607" t="s">
        <v>466</v>
      </c>
      <c r="L226" s="607" t="s">
        <v>466</v>
      </c>
      <c r="M226" s="607" t="s">
        <v>466</v>
      </c>
      <c r="N226" s="607" t="s">
        <v>466</v>
      </c>
      <c r="O226" s="607" t="s">
        <v>466</v>
      </c>
      <c r="P226" s="649" t="s">
        <v>554</v>
      </c>
    </row>
    <row r="227" spans="1:16">
      <c r="A227" s="670">
        <v>45730</v>
      </c>
      <c r="B227" s="607" t="s">
        <v>503</v>
      </c>
      <c r="C227" s="607" t="s">
        <v>1374</v>
      </c>
      <c r="D227" s="607" t="s">
        <v>1030</v>
      </c>
      <c r="E227" s="607">
        <v>60</v>
      </c>
      <c r="F227" s="673">
        <v>45979</v>
      </c>
      <c r="G227" s="607" t="s">
        <v>462</v>
      </c>
      <c r="H227" s="607" t="s">
        <v>504</v>
      </c>
      <c r="I227" s="607" t="s">
        <v>466</v>
      </c>
      <c r="J227" s="607" t="s">
        <v>505</v>
      </c>
      <c r="K227" s="607" t="s">
        <v>466</v>
      </c>
      <c r="L227" s="607" t="s">
        <v>466</v>
      </c>
      <c r="M227" s="607" t="s">
        <v>466</v>
      </c>
      <c r="N227" s="607" t="s">
        <v>466</v>
      </c>
      <c r="O227" s="607" t="s">
        <v>466</v>
      </c>
      <c r="P227" s="649" t="s">
        <v>554</v>
      </c>
    </row>
    <row r="228" spans="1:16">
      <c r="A228" s="670">
        <v>45729</v>
      </c>
      <c r="B228" s="607" t="s">
        <v>503</v>
      </c>
      <c r="C228" s="607" t="s">
        <v>1757</v>
      </c>
      <c r="D228" s="607" t="s">
        <v>461</v>
      </c>
      <c r="E228" s="607">
        <v>1</v>
      </c>
      <c r="F228" s="673">
        <v>45969</v>
      </c>
      <c r="G228" s="607" t="s">
        <v>462</v>
      </c>
      <c r="H228" s="607" t="s">
        <v>504</v>
      </c>
      <c r="I228" s="607" t="s">
        <v>466</v>
      </c>
      <c r="J228" s="607" t="s">
        <v>505</v>
      </c>
      <c r="K228" s="607" t="s">
        <v>466</v>
      </c>
      <c r="L228" s="607" t="s">
        <v>466</v>
      </c>
      <c r="M228" s="607" t="s">
        <v>466</v>
      </c>
      <c r="N228" s="607" t="s">
        <v>466</v>
      </c>
      <c r="O228" s="607" t="s">
        <v>466</v>
      </c>
      <c r="P228" s="649" t="s">
        <v>553</v>
      </c>
    </row>
    <row r="229" spans="1:16">
      <c r="A229" s="670">
        <v>45729</v>
      </c>
      <c r="B229" s="607" t="s">
        <v>503</v>
      </c>
      <c r="C229" s="607" t="s">
        <v>1757</v>
      </c>
      <c r="D229" s="607" t="s">
        <v>506</v>
      </c>
      <c r="E229" s="607">
        <v>2</v>
      </c>
      <c r="F229" s="673">
        <v>45969</v>
      </c>
      <c r="G229" s="607" t="s">
        <v>462</v>
      </c>
      <c r="H229" s="607" t="s">
        <v>504</v>
      </c>
      <c r="I229" s="607" t="s">
        <v>466</v>
      </c>
      <c r="J229" s="607" t="s">
        <v>505</v>
      </c>
      <c r="K229" s="607" t="s">
        <v>466</v>
      </c>
      <c r="L229" s="607" t="s">
        <v>466</v>
      </c>
      <c r="M229" s="607" t="s">
        <v>466</v>
      </c>
      <c r="N229" s="607" t="s">
        <v>466</v>
      </c>
      <c r="O229" s="607" t="s">
        <v>466</v>
      </c>
      <c r="P229" s="649" t="s">
        <v>553</v>
      </c>
    </row>
    <row r="230" spans="1:16">
      <c r="A230" s="670">
        <v>45729</v>
      </c>
      <c r="B230" s="607" t="s">
        <v>503</v>
      </c>
      <c r="C230" s="607" t="s">
        <v>1757</v>
      </c>
      <c r="D230" s="607" t="s">
        <v>506</v>
      </c>
      <c r="E230" s="607">
        <v>3</v>
      </c>
      <c r="F230" s="673">
        <v>45969</v>
      </c>
      <c r="G230" s="607" t="s">
        <v>462</v>
      </c>
      <c r="H230" s="607" t="s">
        <v>504</v>
      </c>
      <c r="I230" s="607" t="s">
        <v>466</v>
      </c>
      <c r="J230" s="607" t="s">
        <v>505</v>
      </c>
      <c r="K230" s="607" t="s">
        <v>466</v>
      </c>
      <c r="L230" s="607" t="s">
        <v>466</v>
      </c>
      <c r="M230" s="607" t="s">
        <v>466</v>
      </c>
      <c r="N230" s="607" t="s">
        <v>466</v>
      </c>
      <c r="O230" s="607" t="s">
        <v>466</v>
      </c>
      <c r="P230" s="649" t="s">
        <v>553</v>
      </c>
    </row>
    <row r="231" spans="1:16">
      <c r="A231" s="670">
        <v>45729</v>
      </c>
      <c r="B231" s="607" t="s">
        <v>503</v>
      </c>
      <c r="C231" s="607" t="s">
        <v>1757</v>
      </c>
      <c r="D231" s="607" t="s">
        <v>507</v>
      </c>
      <c r="E231" s="607">
        <v>5</v>
      </c>
      <c r="F231" s="673">
        <v>45969</v>
      </c>
      <c r="G231" s="607" t="s">
        <v>462</v>
      </c>
      <c r="H231" s="607" t="s">
        <v>504</v>
      </c>
      <c r="I231" s="607" t="s">
        <v>466</v>
      </c>
      <c r="J231" s="607" t="s">
        <v>505</v>
      </c>
      <c r="K231" s="607" t="s">
        <v>466</v>
      </c>
      <c r="L231" s="607" t="s">
        <v>466</v>
      </c>
      <c r="M231" s="607" t="s">
        <v>466</v>
      </c>
      <c r="N231" s="607" t="s">
        <v>466</v>
      </c>
      <c r="O231" s="607" t="s">
        <v>466</v>
      </c>
      <c r="P231" s="649" t="s">
        <v>553</v>
      </c>
    </row>
    <row r="232" spans="1:16">
      <c r="A232" s="670">
        <v>45729</v>
      </c>
      <c r="B232" s="607" t="s">
        <v>503</v>
      </c>
      <c r="C232" s="607" t="s">
        <v>1757</v>
      </c>
      <c r="D232" s="607" t="s">
        <v>507</v>
      </c>
      <c r="E232" s="607">
        <v>4</v>
      </c>
      <c r="F232" s="673">
        <v>45969</v>
      </c>
      <c r="G232" s="607" t="s">
        <v>462</v>
      </c>
      <c r="H232" s="607" t="s">
        <v>504</v>
      </c>
      <c r="I232" s="607" t="s">
        <v>466</v>
      </c>
      <c r="J232" s="607" t="s">
        <v>505</v>
      </c>
      <c r="K232" s="607" t="s">
        <v>466</v>
      </c>
      <c r="L232" s="607" t="s">
        <v>466</v>
      </c>
      <c r="M232" s="607" t="s">
        <v>466</v>
      </c>
      <c r="N232" s="607" t="s">
        <v>466</v>
      </c>
      <c r="O232" s="607" t="s">
        <v>466</v>
      </c>
      <c r="P232" s="649" t="s">
        <v>553</v>
      </c>
    </row>
    <row r="233" spans="1:16">
      <c r="A233" s="670">
        <v>45729</v>
      </c>
      <c r="B233" s="607" t="s">
        <v>503</v>
      </c>
      <c r="C233" s="607" t="s">
        <v>1757</v>
      </c>
      <c r="D233" s="607" t="s">
        <v>508</v>
      </c>
      <c r="E233" s="607">
        <v>6</v>
      </c>
      <c r="F233" s="673">
        <v>45969</v>
      </c>
      <c r="G233" s="607" t="s">
        <v>462</v>
      </c>
      <c r="H233" s="607" t="s">
        <v>504</v>
      </c>
      <c r="I233" s="607" t="s">
        <v>466</v>
      </c>
      <c r="J233" s="607" t="s">
        <v>505</v>
      </c>
      <c r="K233" s="607" t="s">
        <v>466</v>
      </c>
      <c r="L233" s="607" t="s">
        <v>466</v>
      </c>
      <c r="M233" s="607" t="s">
        <v>466</v>
      </c>
      <c r="N233" s="607" t="s">
        <v>466</v>
      </c>
      <c r="O233" s="607" t="s">
        <v>466</v>
      </c>
      <c r="P233" s="649" t="s">
        <v>553</v>
      </c>
    </row>
    <row r="234" spans="1:16">
      <c r="A234" s="670">
        <v>45729</v>
      </c>
      <c r="B234" s="607" t="s">
        <v>503</v>
      </c>
      <c r="C234" s="607" t="s">
        <v>1757</v>
      </c>
      <c r="D234" s="607" t="s">
        <v>508</v>
      </c>
      <c r="E234" s="607">
        <v>7</v>
      </c>
      <c r="F234" s="673">
        <v>45969</v>
      </c>
      <c r="G234" s="607" t="s">
        <v>462</v>
      </c>
      <c r="H234" s="607" t="s">
        <v>504</v>
      </c>
      <c r="I234" s="607" t="s">
        <v>466</v>
      </c>
      <c r="J234" s="607" t="s">
        <v>505</v>
      </c>
      <c r="K234" s="607" t="s">
        <v>466</v>
      </c>
      <c r="L234" s="607" t="s">
        <v>466</v>
      </c>
      <c r="M234" s="607" t="s">
        <v>466</v>
      </c>
      <c r="N234" s="607" t="s">
        <v>466</v>
      </c>
      <c r="O234" s="607" t="s">
        <v>466</v>
      </c>
      <c r="P234" s="649" t="s">
        <v>553</v>
      </c>
    </row>
    <row r="235" spans="1:16">
      <c r="A235" s="670">
        <v>45729</v>
      </c>
      <c r="B235" s="607" t="s">
        <v>503</v>
      </c>
      <c r="C235" s="607" t="s">
        <v>1757</v>
      </c>
      <c r="D235" s="607" t="s">
        <v>508</v>
      </c>
      <c r="E235" s="607">
        <v>8</v>
      </c>
      <c r="F235" s="673">
        <v>45969</v>
      </c>
      <c r="G235" s="607" t="s">
        <v>462</v>
      </c>
      <c r="H235" s="607" t="s">
        <v>504</v>
      </c>
      <c r="I235" s="607" t="s">
        <v>466</v>
      </c>
      <c r="J235" s="607" t="s">
        <v>505</v>
      </c>
      <c r="K235" s="607" t="s">
        <v>466</v>
      </c>
      <c r="L235" s="607" t="s">
        <v>466</v>
      </c>
      <c r="M235" s="607" t="s">
        <v>466</v>
      </c>
      <c r="N235" s="607" t="s">
        <v>466</v>
      </c>
      <c r="O235" s="607" t="s">
        <v>466</v>
      </c>
      <c r="P235" s="649" t="s">
        <v>553</v>
      </c>
    </row>
    <row r="236" spans="1:16">
      <c r="A236" s="670">
        <v>45729</v>
      </c>
      <c r="B236" s="607" t="s">
        <v>503</v>
      </c>
      <c r="C236" s="607" t="s">
        <v>1757</v>
      </c>
      <c r="D236" s="607" t="s">
        <v>509</v>
      </c>
      <c r="E236" s="607">
        <v>9</v>
      </c>
      <c r="F236" s="673">
        <v>45969</v>
      </c>
      <c r="G236" s="607" t="s">
        <v>462</v>
      </c>
      <c r="H236" s="607" t="s">
        <v>504</v>
      </c>
      <c r="I236" s="607" t="s">
        <v>466</v>
      </c>
      <c r="J236" s="607" t="s">
        <v>505</v>
      </c>
      <c r="K236" s="607" t="s">
        <v>466</v>
      </c>
      <c r="L236" s="607" t="s">
        <v>466</v>
      </c>
      <c r="M236" s="607" t="s">
        <v>466</v>
      </c>
      <c r="N236" s="607" t="s">
        <v>466</v>
      </c>
      <c r="O236" s="607" t="s">
        <v>466</v>
      </c>
      <c r="P236" s="649" t="s">
        <v>553</v>
      </c>
    </row>
    <row r="237" spans="1:16">
      <c r="A237" s="670">
        <v>45729</v>
      </c>
      <c r="B237" s="607" t="s">
        <v>503</v>
      </c>
      <c r="C237" s="607" t="s">
        <v>1757</v>
      </c>
      <c r="D237" s="607" t="s">
        <v>509</v>
      </c>
      <c r="E237" s="607">
        <v>10</v>
      </c>
      <c r="F237" s="673">
        <v>45969</v>
      </c>
      <c r="G237" s="607" t="s">
        <v>462</v>
      </c>
      <c r="H237" s="607" t="s">
        <v>504</v>
      </c>
      <c r="I237" s="607" t="s">
        <v>466</v>
      </c>
      <c r="J237" s="607" t="s">
        <v>505</v>
      </c>
      <c r="K237" s="607" t="s">
        <v>466</v>
      </c>
      <c r="L237" s="607" t="s">
        <v>466</v>
      </c>
      <c r="M237" s="607" t="s">
        <v>466</v>
      </c>
      <c r="N237" s="607" t="s">
        <v>466</v>
      </c>
      <c r="O237" s="607" t="s">
        <v>466</v>
      </c>
      <c r="P237" s="649" t="s">
        <v>553</v>
      </c>
    </row>
    <row r="238" spans="1:16">
      <c r="A238" s="670">
        <v>45729</v>
      </c>
      <c r="B238" s="607" t="s">
        <v>503</v>
      </c>
      <c r="C238" s="607" t="s">
        <v>1757</v>
      </c>
      <c r="D238" s="607" t="s">
        <v>510</v>
      </c>
      <c r="E238" s="607">
        <v>11</v>
      </c>
      <c r="F238" s="673">
        <v>45969</v>
      </c>
      <c r="G238" s="607" t="s">
        <v>462</v>
      </c>
      <c r="H238" s="607" t="s">
        <v>504</v>
      </c>
      <c r="I238" s="607" t="s">
        <v>466</v>
      </c>
      <c r="J238" s="607" t="s">
        <v>505</v>
      </c>
      <c r="K238" s="607" t="s">
        <v>466</v>
      </c>
      <c r="L238" s="607" t="s">
        <v>466</v>
      </c>
      <c r="M238" s="607" t="s">
        <v>466</v>
      </c>
      <c r="N238" s="607" t="s">
        <v>466</v>
      </c>
      <c r="O238" s="607" t="s">
        <v>466</v>
      </c>
      <c r="P238" s="649" t="s">
        <v>553</v>
      </c>
    </row>
    <row r="239" spans="1:16">
      <c r="A239" s="670">
        <v>45729</v>
      </c>
      <c r="B239" s="607" t="s">
        <v>503</v>
      </c>
      <c r="C239" s="607" t="s">
        <v>1757</v>
      </c>
      <c r="D239" s="607" t="s">
        <v>511</v>
      </c>
      <c r="E239" s="607">
        <v>12</v>
      </c>
      <c r="F239" s="673">
        <v>45969</v>
      </c>
      <c r="G239" s="607" t="s">
        <v>462</v>
      </c>
      <c r="H239" s="607" t="s">
        <v>504</v>
      </c>
      <c r="I239" s="607" t="s">
        <v>466</v>
      </c>
      <c r="J239" s="607" t="s">
        <v>505</v>
      </c>
      <c r="K239" s="607" t="s">
        <v>466</v>
      </c>
      <c r="L239" s="607" t="s">
        <v>466</v>
      </c>
      <c r="M239" s="607" t="s">
        <v>466</v>
      </c>
      <c r="N239" s="607" t="s">
        <v>466</v>
      </c>
      <c r="O239" s="607" t="s">
        <v>466</v>
      </c>
      <c r="P239" s="649" t="s">
        <v>553</v>
      </c>
    </row>
    <row r="240" spans="1:16">
      <c r="A240" s="670">
        <v>45729</v>
      </c>
      <c r="B240" s="607" t="s">
        <v>503</v>
      </c>
      <c r="C240" s="607" t="s">
        <v>1757</v>
      </c>
      <c r="D240" s="607" t="s">
        <v>510</v>
      </c>
      <c r="E240" s="607">
        <v>13</v>
      </c>
      <c r="F240" s="673">
        <v>45969</v>
      </c>
      <c r="G240" s="607" t="s">
        <v>462</v>
      </c>
      <c r="H240" s="607" t="s">
        <v>504</v>
      </c>
      <c r="I240" s="607" t="s">
        <v>466</v>
      </c>
      <c r="J240" s="607" t="s">
        <v>505</v>
      </c>
      <c r="K240" s="607" t="s">
        <v>466</v>
      </c>
      <c r="L240" s="607" t="s">
        <v>466</v>
      </c>
      <c r="M240" s="607" t="s">
        <v>466</v>
      </c>
      <c r="N240" s="607" t="s">
        <v>466</v>
      </c>
      <c r="O240" s="607" t="s">
        <v>466</v>
      </c>
      <c r="P240" s="649" t="s">
        <v>553</v>
      </c>
    </row>
    <row r="241" spans="1:16">
      <c r="A241" s="670">
        <v>45729</v>
      </c>
      <c r="B241" s="607" t="s">
        <v>503</v>
      </c>
      <c r="C241" s="607" t="s">
        <v>1757</v>
      </c>
      <c r="D241" s="607" t="s">
        <v>512</v>
      </c>
      <c r="E241" s="607">
        <v>14</v>
      </c>
      <c r="F241" s="673">
        <v>45969</v>
      </c>
      <c r="G241" s="607" t="s">
        <v>462</v>
      </c>
      <c r="H241" s="607" t="s">
        <v>504</v>
      </c>
      <c r="I241" s="607" t="s">
        <v>466</v>
      </c>
      <c r="J241" s="607" t="s">
        <v>505</v>
      </c>
      <c r="K241" s="607" t="s">
        <v>466</v>
      </c>
      <c r="L241" s="607" t="s">
        <v>466</v>
      </c>
      <c r="M241" s="607" t="s">
        <v>466</v>
      </c>
      <c r="N241" s="607" t="s">
        <v>466</v>
      </c>
      <c r="O241" s="607" t="s">
        <v>466</v>
      </c>
      <c r="P241" s="649" t="s">
        <v>553</v>
      </c>
    </row>
    <row r="242" spans="1:16">
      <c r="A242" s="670">
        <v>45729</v>
      </c>
      <c r="B242" s="607" t="s">
        <v>503</v>
      </c>
      <c r="C242" s="607" t="s">
        <v>1757</v>
      </c>
      <c r="D242" s="607" t="s">
        <v>513</v>
      </c>
      <c r="E242" s="607">
        <v>15</v>
      </c>
      <c r="F242" s="673">
        <v>45969</v>
      </c>
      <c r="G242" s="607" t="s">
        <v>462</v>
      </c>
      <c r="H242" s="607" t="s">
        <v>504</v>
      </c>
      <c r="I242" s="607" t="s">
        <v>466</v>
      </c>
      <c r="J242" s="607" t="s">
        <v>505</v>
      </c>
      <c r="K242" s="607" t="s">
        <v>466</v>
      </c>
      <c r="L242" s="607" t="s">
        <v>466</v>
      </c>
      <c r="M242" s="607" t="s">
        <v>466</v>
      </c>
      <c r="N242" s="607" t="s">
        <v>466</v>
      </c>
      <c r="O242" s="607" t="s">
        <v>466</v>
      </c>
      <c r="P242" s="649" t="s">
        <v>553</v>
      </c>
    </row>
    <row r="243" spans="1:16">
      <c r="A243" s="670">
        <v>45729</v>
      </c>
      <c r="B243" s="607" t="s">
        <v>503</v>
      </c>
      <c r="C243" s="607" t="s">
        <v>1757</v>
      </c>
      <c r="D243" s="607" t="s">
        <v>514</v>
      </c>
      <c r="E243" s="607">
        <v>16</v>
      </c>
      <c r="F243" s="673">
        <v>45969</v>
      </c>
      <c r="G243" s="607" t="s">
        <v>462</v>
      </c>
      <c r="H243" s="607" t="s">
        <v>504</v>
      </c>
      <c r="I243" s="607" t="s">
        <v>466</v>
      </c>
      <c r="J243" s="607" t="s">
        <v>505</v>
      </c>
      <c r="K243" s="607" t="s">
        <v>466</v>
      </c>
      <c r="L243" s="607" t="s">
        <v>466</v>
      </c>
      <c r="M243" s="607" t="s">
        <v>466</v>
      </c>
      <c r="N243" s="607" t="s">
        <v>466</v>
      </c>
      <c r="O243" s="607" t="s">
        <v>466</v>
      </c>
      <c r="P243" s="649" t="s">
        <v>553</v>
      </c>
    </row>
    <row r="244" spans="1:16">
      <c r="A244" s="670">
        <v>45729</v>
      </c>
      <c r="B244" s="607" t="s">
        <v>503</v>
      </c>
      <c r="C244" s="607" t="s">
        <v>1757</v>
      </c>
      <c r="D244" s="607" t="s">
        <v>515</v>
      </c>
      <c r="E244" s="607">
        <v>17</v>
      </c>
      <c r="F244" s="673">
        <v>45969</v>
      </c>
      <c r="G244" s="607" t="s">
        <v>462</v>
      </c>
      <c r="H244" s="607" t="s">
        <v>504</v>
      </c>
      <c r="I244" s="607" t="s">
        <v>466</v>
      </c>
      <c r="J244" s="607" t="s">
        <v>505</v>
      </c>
      <c r="K244" s="607" t="s">
        <v>466</v>
      </c>
      <c r="L244" s="607" t="s">
        <v>466</v>
      </c>
      <c r="M244" s="607" t="s">
        <v>466</v>
      </c>
      <c r="N244" s="607" t="s">
        <v>466</v>
      </c>
      <c r="O244" s="607" t="s">
        <v>466</v>
      </c>
      <c r="P244" s="649" t="s">
        <v>553</v>
      </c>
    </row>
    <row r="245" spans="1:16">
      <c r="A245" s="670">
        <v>45729</v>
      </c>
      <c r="B245" s="607" t="s">
        <v>503</v>
      </c>
      <c r="C245" s="607" t="s">
        <v>1757</v>
      </c>
      <c r="D245" s="607" t="s">
        <v>516</v>
      </c>
      <c r="E245" s="607">
        <v>18</v>
      </c>
      <c r="F245" s="673">
        <v>45969</v>
      </c>
      <c r="G245" s="607" t="s">
        <v>462</v>
      </c>
      <c r="H245" s="607" t="s">
        <v>504</v>
      </c>
      <c r="I245" s="607" t="s">
        <v>466</v>
      </c>
      <c r="J245" s="607" t="s">
        <v>505</v>
      </c>
      <c r="K245" s="607" t="s">
        <v>466</v>
      </c>
      <c r="L245" s="607" t="s">
        <v>466</v>
      </c>
      <c r="M245" s="607" t="s">
        <v>466</v>
      </c>
      <c r="N245" s="607" t="s">
        <v>466</v>
      </c>
      <c r="O245" s="607" t="s">
        <v>466</v>
      </c>
      <c r="P245" s="649" t="s">
        <v>553</v>
      </c>
    </row>
    <row r="246" spans="1:16">
      <c r="A246" s="670">
        <v>45729</v>
      </c>
      <c r="B246" s="607" t="s">
        <v>503</v>
      </c>
      <c r="C246" s="607" t="s">
        <v>1757</v>
      </c>
      <c r="D246" s="607" t="s">
        <v>517</v>
      </c>
      <c r="E246" s="607">
        <v>19</v>
      </c>
      <c r="F246" s="673">
        <v>45969</v>
      </c>
      <c r="G246" s="607" t="s">
        <v>462</v>
      </c>
      <c r="H246" s="607" t="s">
        <v>504</v>
      </c>
      <c r="I246" s="607" t="s">
        <v>466</v>
      </c>
      <c r="J246" s="607" t="s">
        <v>505</v>
      </c>
      <c r="K246" s="607" t="s">
        <v>466</v>
      </c>
      <c r="L246" s="607" t="s">
        <v>466</v>
      </c>
      <c r="M246" s="607" t="s">
        <v>466</v>
      </c>
      <c r="N246" s="607" t="s">
        <v>466</v>
      </c>
      <c r="O246" s="607" t="s">
        <v>466</v>
      </c>
      <c r="P246" s="649" t="s">
        <v>553</v>
      </c>
    </row>
    <row r="247" spans="1:16">
      <c r="A247" s="670">
        <v>45729</v>
      </c>
      <c r="B247" s="607" t="s">
        <v>503</v>
      </c>
      <c r="C247" s="607" t="s">
        <v>1757</v>
      </c>
      <c r="D247" s="607" t="s">
        <v>517</v>
      </c>
      <c r="E247" s="607">
        <v>20</v>
      </c>
      <c r="F247" s="673">
        <v>45969</v>
      </c>
      <c r="G247" s="607" t="s">
        <v>462</v>
      </c>
      <c r="H247" s="607" t="s">
        <v>504</v>
      </c>
      <c r="I247" s="607" t="s">
        <v>466</v>
      </c>
      <c r="J247" s="607" t="s">
        <v>505</v>
      </c>
      <c r="K247" s="607" t="s">
        <v>466</v>
      </c>
      <c r="L247" s="607" t="s">
        <v>466</v>
      </c>
      <c r="M247" s="607" t="s">
        <v>466</v>
      </c>
      <c r="N247" s="607" t="s">
        <v>466</v>
      </c>
      <c r="O247" s="607" t="s">
        <v>466</v>
      </c>
      <c r="P247" s="649" t="s">
        <v>553</v>
      </c>
    </row>
    <row r="248" spans="1:16">
      <c r="A248" s="670">
        <v>45729</v>
      </c>
      <c r="B248" s="607" t="s">
        <v>503</v>
      </c>
      <c r="C248" s="607" t="s">
        <v>1757</v>
      </c>
      <c r="D248" s="607" t="s">
        <v>517</v>
      </c>
      <c r="E248" s="607">
        <v>21</v>
      </c>
      <c r="F248" s="673">
        <v>45969</v>
      </c>
      <c r="G248" s="607" t="s">
        <v>462</v>
      </c>
      <c r="H248" s="607" t="s">
        <v>504</v>
      </c>
      <c r="I248" s="607" t="s">
        <v>466</v>
      </c>
      <c r="J248" s="607" t="s">
        <v>505</v>
      </c>
      <c r="K248" s="607" t="s">
        <v>466</v>
      </c>
      <c r="L248" s="607" t="s">
        <v>466</v>
      </c>
      <c r="M248" s="607" t="s">
        <v>466</v>
      </c>
      <c r="N248" s="607" t="s">
        <v>466</v>
      </c>
      <c r="O248" s="607" t="s">
        <v>466</v>
      </c>
      <c r="P248" s="649" t="s">
        <v>553</v>
      </c>
    </row>
    <row r="249" spans="1:16" s="238" customFormat="1"/>
    <row r="250" spans="1:16">
      <c r="A250" s="736">
        <v>45761</v>
      </c>
      <c r="B250" s="734" t="s">
        <v>503</v>
      </c>
      <c r="C250" s="734" t="s">
        <v>1756</v>
      </c>
      <c r="D250" s="734" t="s">
        <v>461</v>
      </c>
      <c r="E250" s="734">
        <v>1</v>
      </c>
      <c r="F250" s="735">
        <v>45969</v>
      </c>
      <c r="G250" s="734" t="s">
        <v>462</v>
      </c>
      <c r="H250" s="734" t="s">
        <v>504</v>
      </c>
      <c r="I250" s="734" t="s">
        <v>466</v>
      </c>
      <c r="J250" s="734" t="s">
        <v>505</v>
      </c>
      <c r="K250" s="734" t="s">
        <v>466</v>
      </c>
      <c r="L250" s="734" t="s">
        <v>466</v>
      </c>
      <c r="M250" s="734" t="s">
        <v>466</v>
      </c>
      <c r="N250" s="734" t="s">
        <v>466</v>
      </c>
      <c r="O250" s="734" t="s">
        <v>466</v>
      </c>
      <c r="P250" s="649" t="s">
        <v>553</v>
      </c>
    </row>
    <row r="251" spans="1:16">
      <c r="A251" s="736">
        <v>45761</v>
      </c>
      <c r="B251" s="734" t="s">
        <v>503</v>
      </c>
      <c r="C251" s="734" t="s">
        <v>1756</v>
      </c>
      <c r="D251" s="734" t="s">
        <v>506</v>
      </c>
      <c r="E251" s="734">
        <v>2</v>
      </c>
      <c r="F251" s="735">
        <v>45969</v>
      </c>
      <c r="G251" s="734" t="s">
        <v>462</v>
      </c>
      <c r="H251" s="734" t="s">
        <v>504</v>
      </c>
      <c r="I251" s="734" t="s">
        <v>466</v>
      </c>
      <c r="J251" s="734" t="s">
        <v>505</v>
      </c>
      <c r="K251" s="734" t="s">
        <v>466</v>
      </c>
      <c r="L251" s="734" t="s">
        <v>466</v>
      </c>
      <c r="M251" s="734" t="s">
        <v>466</v>
      </c>
      <c r="N251" s="734" t="s">
        <v>466</v>
      </c>
      <c r="O251" s="734" t="s">
        <v>466</v>
      </c>
      <c r="P251" s="649" t="s">
        <v>553</v>
      </c>
    </row>
    <row r="252" spans="1:16">
      <c r="A252" s="736">
        <v>45761</v>
      </c>
      <c r="B252" s="734" t="s">
        <v>503</v>
      </c>
      <c r="C252" s="734" t="s">
        <v>1756</v>
      </c>
      <c r="D252" s="734" t="s">
        <v>506</v>
      </c>
      <c r="E252" s="734">
        <v>3</v>
      </c>
      <c r="F252" s="735">
        <v>45969</v>
      </c>
      <c r="G252" s="734" t="s">
        <v>462</v>
      </c>
      <c r="H252" s="734" t="s">
        <v>504</v>
      </c>
      <c r="I252" s="734" t="s">
        <v>466</v>
      </c>
      <c r="J252" s="734" t="s">
        <v>505</v>
      </c>
      <c r="K252" s="734" t="s">
        <v>466</v>
      </c>
      <c r="L252" s="734" t="s">
        <v>466</v>
      </c>
      <c r="M252" s="734" t="s">
        <v>466</v>
      </c>
      <c r="N252" s="734" t="s">
        <v>466</v>
      </c>
      <c r="O252" s="734" t="s">
        <v>466</v>
      </c>
      <c r="P252" s="649" t="s">
        <v>553</v>
      </c>
    </row>
    <row r="253" spans="1:16">
      <c r="A253" s="736">
        <v>45761</v>
      </c>
      <c r="B253" s="734" t="s">
        <v>503</v>
      </c>
      <c r="C253" s="734" t="s">
        <v>1756</v>
      </c>
      <c r="D253" s="734" t="s">
        <v>507</v>
      </c>
      <c r="E253" s="734">
        <v>5</v>
      </c>
      <c r="F253" s="735">
        <v>45969</v>
      </c>
      <c r="G253" s="734" t="s">
        <v>462</v>
      </c>
      <c r="H253" s="734" t="s">
        <v>504</v>
      </c>
      <c r="I253" s="734" t="s">
        <v>466</v>
      </c>
      <c r="J253" s="734" t="s">
        <v>505</v>
      </c>
      <c r="K253" s="734" t="s">
        <v>466</v>
      </c>
      <c r="L253" s="734" t="s">
        <v>466</v>
      </c>
      <c r="M253" s="734" t="s">
        <v>466</v>
      </c>
      <c r="N253" s="734" t="s">
        <v>466</v>
      </c>
      <c r="O253" s="734" t="s">
        <v>466</v>
      </c>
      <c r="P253" s="649" t="s">
        <v>553</v>
      </c>
    </row>
    <row r="254" spans="1:16">
      <c r="A254" s="736">
        <v>45761</v>
      </c>
      <c r="B254" s="734" t="s">
        <v>503</v>
      </c>
      <c r="C254" s="734" t="s">
        <v>1756</v>
      </c>
      <c r="D254" s="734" t="s">
        <v>507</v>
      </c>
      <c r="E254" s="734">
        <v>4</v>
      </c>
      <c r="F254" s="735">
        <v>45969</v>
      </c>
      <c r="G254" s="734" t="s">
        <v>462</v>
      </c>
      <c r="H254" s="734" t="s">
        <v>504</v>
      </c>
      <c r="I254" s="734" t="s">
        <v>466</v>
      </c>
      <c r="J254" s="734" t="s">
        <v>505</v>
      </c>
      <c r="K254" s="734" t="s">
        <v>466</v>
      </c>
      <c r="L254" s="734" t="s">
        <v>466</v>
      </c>
      <c r="M254" s="734" t="s">
        <v>466</v>
      </c>
      <c r="N254" s="734" t="s">
        <v>466</v>
      </c>
      <c r="O254" s="734" t="s">
        <v>466</v>
      </c>
      <c r="P254" s="649" t="s">
        <v>553</v>
      </c>
    </row>
    <row r="255" spans="1:16">
      <c r="A255" s="736">
        <v>45761</v>
      </c>
      <c r="B255" s="734" t="s">
        <v>503</v>
      </c>
      <c r="C255" s="734" t="s">
        <v>1756</v>
      </c>
      <c r="D255" s="734" t="s">
        <v>508</v>
      </c>
      <c r="E255" s="734">
        <v>6</v>
      </c>
      <c r="F255" s="735">
        <v>45969</v>
      </c>
      <c r="G255" s="734" t="s">
        <v>462</v>
      </c>
      <c r="H255" s="734" t="s">
        <v>504</v>
      </c>
      <c r="I255" s="734" t="s">
        <v>466</v>
      </c>
      <c r="J255" s="734" t="s">
        <v>505</v>
      </c>
      <c r="K255" s="734" t="s">
        <v>466</v>
      </c>
      <c r="L255" s="734" t="s">
        <v>466</v>
      </c>
      <c r="M255" s="734" t="s">
        <v>466</v>
      </c>
      <c r="N255" s="734" t="s">
        <v>466</v>
      </c>
      <c r="O255" s="734" t="s">
        <v>466</v>
      </c>
      <c r="P255" s="649" t="s">
        <v>553</v>
      </c>
    </row>
    <row r="256" spans="1:16">
      <c r="A256" s="736">
        <v>45761</v>
      </c>
      <c r="B256" s="734" t="s">
        <v>503</v>
      </c>
      <c r="C256" s="734" t="s">
        <v>1756</v>
      </c>
      <c r="D256" s="734" t="s">
        <v>508</v>
      </c>
      <c r="E256" s="734">
        <v>7</v>
      </c>
      <c r="F256" s="735">
        <v>45969</v>
      </c>
      <c r="G256" s="734" t="s">
        <v>462</v>
      </c>
      <c r="H256" s="734" t="s">
        <v>504</v>
      </c>
      <c r="I256" s="734" t="s">
        <v>466</v>
      </c>
      <c r="J256" s="734" t="s">
        <v>505</v>
      </c>
      <c r="K256" s="734" t="s">
        <v>466</v>
      </c>
      <c r="L256" s="734" t="s">
        <v>466</v>
      </c>
      <c r="M256" s="734" t="s">
        <v>466</v>
      </c>
      <c r="N256" s="734" t="s">
        <v>466</v>
      </c>
      <c r="O256" s="734" t="s">
        <v>466</v>
      </c>
      <c r="P256" s="649" t="s">
        <v>553</v>
      </c>
    </row>
    <row r="257" spans="1:16">
      <c r="A257" s="736">
        <v>45761</v>
      </c>
      <c r="B257" s="734" t="s">
        <v>503</v>
      </c>
      <c r="C257" s="734" t="s">
        <v>1756</v>
      </c>
      <c r="D257" s="734" t="s">
        <v>508</v>
      </c>
      <c r="E257" s="734">
        <v>8</v>
      </c>
      <c r="F257" s="735">
        <v>45969</v>
      </c>
      <c r="G257" s="734" t="s">
        <v>462</v>
      </c>
      <c r="H257" s="734" t="s">
        <v>504</v>
      </c>
      <c r="I257" s="734" t="s">
        <v>466</v>
      </c>
      <c r="J257" s="734" t="s">
        <v>505</v>
      </c>
      <c r="K257" s="734" t="s">
        <v>466</v>
      </c>
      <c r="L257" s="734" t="s">
        <v>466</v>
      </c>
      <c r="M257" s="734" t="s">
        <v>466</v>
      </c>
      <c r="N257" s="734" t="s">
        <v>466</v>
      </c>
      <c r="O257" s="734" t="s">
        <v>466</v>
      </c>
      <c r="P257" s="649" t="s">
        <v>553</v>
      </c>
    </row>
    <row r="258" spans="1:16">
      <c r="A258" s="736">
        <v>45761</v>
      </c>
      <c r="B258" s="734" t="s">
        <v>503</v>
      </c>
      <c r="C258" s="734" t="s">
        <v>1756</v>
      </c>
      <c r="D258" s="734" t="s">
        <v>509</v>
      </c>
      <c r="E258" s="734">
        <v>9</v>
      </c>
      <c r="F258" s="735">
        <v>45969</v>
      </c>
      <c r="G258" s="734" t="s">
        <v>462</v>
      </c>
      <c r="H258" s="734" t="s">
        <v>504</v>
      </c>
      <c r="I258" s="734" t="s">
        <v>466</v>
      </c>
      <c r="J258" s="734" t="s">
        <v>505</v>
      </c>
      <c r="K258" s="734" t="s">
        <v>466</v>
      </c>
      <c r="L258" s="734" t="s">
        <v>466</v>
      </c>
      <c r="M258" s="734" t="s">
        <v>466</v>
      </c>
      <c r="N258" s="734" t="s">
        <v>466</v>
      </c>
      <c r="O258" s="734" t="s">
        <v>466</v>
      </c>
      <c r="P258" s="649" t="s">
        <v>553</v>
      </c>
    </row>
    <row r="259" spans="1:16">
      <c r="A259" s="736">
        <v>45761</v>
      </c>
      <c r="B259" s="734" t="s">
        <v>503</v>
      </c>
      <c r="C259" s="734" t="s">
        <v>1756</v>
      </c>
      <c r="D259" s="734" t="s">
        <v>509</v>
      </c>
      <c r="E259" s="734">
        <v>10</v>
      </c>
      <c r="F259" s="735">
        <v>45969</v>
      </c>
      <c r="G259" s="734" t="s">
        <v>462</v>
      </c>
      <c r="H259" s="734" t="s">
        <v>504</v>
      </c>
      <c r="I259" s="734" t="s">
        <v>466</v>
      </c>
      <c r="J259" s="734" t="s">
        <v>505</v>
      </c>
      <c r="K259" s="734" t="s">
        <v>466</v>
      </c>
      <c r="L259" s="734" t="s">
        <v>466</v>
      </c>
      <c r="M259" s="734" t="s">
        <v>466</v>
      </c>
      <c r="N259" s="734" t="s">
        <v>466</v>
      </c>
      <c r="O259" s="734" t="s">
        <v>466</v>
      </c>
      <c r="P259" s="649" t="s">
        <v>553</v>
      </c>
    </row>
    <row r="260" spans="1:16">
      <c r="A260" s="736">
        <v>45761</v>
      </c>
      <c r="B260" s="734" t="s">
        <v>503</v>
      </c>
      <c r="C260" s="734" t="s">
        <v>1756</v>
      </c>
      <c r="D260" s="734" t="s">
        <v>510</v>
      </c>
      <c r="E260" s="734">
        <v>11</v>
      </c>
      <c r="F260" s="735">
        <v>45969</v>
      </c>
      <c r="G260" s="734" t="s">
        <v>462</v>
      </c>
      <c r="H260" s="734" t="s">
        <v>504</v>
      </c>
      <c r="I260" s="734" t="s">
        <v>466</v>
      </c>
      <c r="J260" s="734" t="s">
        <v>505</v>
      </c>
      <c r="K260" s="734" t="s">
        <v>466</v>
      </c>
      <c r="L260" s="734" t="s">
        <v>466</v>
      </c>
      <c r="M260" s="734" t="s">
        <v>466</v>
      </c>
      <c r="N260" s="734" t="s">
        <v>466</v>
      </c>
      <c r="O260" s="734" t="s">
        <v>466</v>
      </c>
      <c r="P260" s="649" t="s">
        <v>553</v>
      </c>
    </row>
    <row r="261" spans="1:16">
      <c r="A261" s="736">
        <v>45761</v>
      </c>
      <c r="B261" s="734" t="s">
        <v>503</v>
      </c>
      <c r="C261" s="734" t="s">
        <v>1756</v>
      </c>
      <c r="D261" s="734" t="s">
        <v>511</v>
      </c>
      <c r="E261" s="734">
        <v>12</v>
      </c>
      <c r="F261" s="735">
        <v>45969</v>
      </c>
      <c r="G261" s="734" t="s">
        <v>462</v>
      </c>
      <c r="H261" s="734" t="s">
        <v>504</v>
      </c>
      <c r="I261" s="734" t="s">
        <v>466</v>
      </c>
      <c r="J261" s="734" t="s">
        <v>505</v>
      </c>
      <c r="K261" s="734" t="s">
        <v>466</v>
      </c>
      <c r="L261" s="734" t="s">
        <v>466</v>
      </c>
      <c r="M261" s="734" t="s">
        <v>466</v>
      </c>
      <c r="N261" s="734" t="s">
        <v>466</v>
      </c>
      <c r="O261" s="734" t="s">
        <v>466</v>
      </c>
      <c r="P261" s="649" t="s">
        <v>553</v>
      </c>
    </row>
    <row r="262" spans="1:16">
      <c r="A262" s="736">
        <v>45761</v>
      </c>
      <c r="B262" s="734" t="s">
        <v>503</v>
      </c>
      <c r="C262" s="734" t="s">
        <v>1756</v>
      </c>
      <c r="D262" s="734" t="s">
        <v>510</v>
      </c>
      <c r="E262" s="734">
        <v>13</v>
      </c>
      <c r="F262" s="735">
        <v>45969</v>
      </c>
      <c r="G262" s="734" t="s">
        <v>462</v>
      </c>
      <c r="H262" s="734" t="s">
        <v>504</v>
      </c>
      <c r="I262" s="734" t="s">
        <v>466</v>
      </c>
      <c r="J262" s="734" t="s">
        <v>505</v>
      </c>
      <c r="K262" s="734" t="s">
        <v>466</v>
      </c>
      <c r="L262" s="734" t="s">
        <v>466</v>
      </c>
      <c r="M262" s="734" t="s">
        <v>466</v>
      </c>
      <c r="N262" s="734" t="s">
        <v>466</v>
      </c>
      <c r="O262" s="734" t="s">
        <v>466</v>
      </c>
      <c r="P262" s="649" t="s">
        <v>553</v>
      </c>
    </row>
    <row r="263" spans="1:16">
      <c r="A263" s="736">
        <v>45761</v>
      </c>
      <c r="B263" s="734" t="s">
        <v>503</v>
      </c>
      <c r="C263" s="734" t="s">
        <v>1756</v>
      </c>
      <c r="D263" s="734" t="s">
        <v>512</v>
      </c>
      <c r="E263" s="734">
        <v>14</v>
      </c>
      <c r="F263" s="735">
        <v>45969</v>
      </c>
      <c r="G263" s="734" t="s">
        <v>462</v>
      </c>
      <c r="H263" s="734" t="s">
        <v>504</v>
      </c>
      <c r="I263" s="734" t="s">
        <v>466</v>
      </c>
      <c r="J263" s="734" t="s">
        <v>505</v>
      </c>
      <c r="K263" s="734" t="s">
        <v>466</v>
      </c>
      <c r="L263" s="734" t="s">
        <v>466</v>
      </c>
      <c r="M263" s="734" t="s">
        <v>466</v>
      </c>
      <c r="N263" s="734" t="s">
        <v>466</v>
      </c>
      <c r="O263" s="734" t="s">
        <v>466</v>
      </c>
      <c r="P263" s="649" t="s">
        <v>553</v>
      </c>
    </row>
    <row r="264" spans="1:16">
      <c r="A264" s="736">
        <v>45761</v>
      </c>
      <c r="B264" s="734" t="s">
        <v>503</v>
      </c>
      <c r="C264" s="734" t="s">
        <v>1756</v>
      </c>
      <c r="D264" s="734" t="s">
        <v>513</v>
      </c>
      <c r="E264" s="734">
        <v>15</v>
      </c>
      <c r="F264" s="735">
        <v>45969</v>
      </c>
      <c r="G264" s="734" t="s">
        <v>462</v>
      </c>
      <c r="H264" s="734" t="s">
        <v>504</v>
      </c>
      <c r="I264" s="734" t="s">
        <v>466</v>
      </c>
      <c r="J264" s="734" t="s">
        <v>505</v>
      </c>
      <c r="K264" s="734" t="s">
        <v>466</v>
      </c>
      <c r="L264" s="734" t="s">
        <v>466</v>
      </c>
      <c r="M264" s="734" t="s">
        <v>466</v>
      </c>
      <c r="N264" s="734" t="s">
        <v>466</v>
      </c>
      <c r="O264" s="734" t="s">
        <v>466</v>
      </c>
      <c r="P264" s="649" t="s">
        <v>553</v>
      </c>
    </row>
    <row r="265" spans="1:16">
      <c r="A265" s="736">
        <v>45761</v>
      </c>
      <c r="B265" s="734" t="s">
        <v>503</v>
      </c>
      <c r="C265" s="734" t="s">
        <v>1756</v>
      </c>
      <c r="D265" s="734" t="s">
        <v>514</v>
      </c>
      <c r="E265" s="734">
        <v>16</v>
      </c>
      <c r="F265" s="735">
        <v>45969</v>
      </c>
      <c r="G265" s="734" t="s">
        <v>462</v>
      </c>
      <c r="H265" s="734" t="s">
        <v>504</v>
      </c>
      <c r="I265" s="734" t="s">
        <v>466</v>
      </c>
      <c r="J265" s="734" t="s">
        <v>505</v>
      </c>
      <c r="K265" s="734" t="s">
        <v>466</v>
      </c>
      <c r="L265" s="734" t="s">
        <v>466</v>
      </c>
      <c r="M265" s="734" t="s">
        <v>466</v>
      </c>
      <c r="N265" s="734" t="s">
        <v>466</v>
      </c>
      <c r="O265" s="734" t="s">
        <v>466</v>
      </c>
      <c r="P265" s="649" t="s">
        <v>553</v>
      </c>
    </row>
    <row r="266" spans="1:16">
      <c r="A266" s="736">
        <v>45761</v>
      </c>
      <c r="B266" s="734" t="s">
        <v>503</v>
      </c>
      <c r="C266" s="734" t="s">
        <v>1756</v>
      </c>
      <c r="D266" s="734" t="s">
        <v>515</v>
      </c>
      <c r="E266" s="734">
        <v>17</v>
      </c>
      <c r="F266" s="735">
        <v>45969</v>
      </c>
      <c r="G266" s="734" t="s">
        <v>462</v>
      </c>
      <c r="H266" s="734" t="s">
        <v>504</v>
      </c>
      <c r="I266" s="734" t="s">
        <v>466</v>
      </c>
      <c r="J266" s="734" t="s">
        <v>505</v>
      </c>
      <c r="K266" s="734" t="s">
        <v>466</v>
      </c>
      <c r="L266" s="734" t="s">
        <v>466</v>
      </c>
      <c r="M266" s="734" t="s">
        <v>466</v>
      </c>
      <c r="N266" s="734" t="s">
        <v>466</v>
      </c>
      <c r="O266" s="734" t="s">
        <v>466</v>
      </c>
      <c r="P266" s="649" t="s">
        <v>553</v>
      </c>
    </row>
    <row r="267" spans="1:16">
      <c r="A267" s="736">
        <v>45761</v>
      </c>
      <c r="B267" s="734" t="s">
        <v>503</v>
      </c>
      <c r="C267" s="734" t="s">
        <v>1756</v>
      </c>
      <c r="D267" s="734" t="s">
        <v>516</v>
      </c>
      <c r="E267" s="734">
        <v>18</v>
      </c>
      <c r="F267" s="735">
        <v>45969</v>
      </c>
      <c r="G267" s="734" t="s">
        <v>462</v>
      </c>
      <c r="H267" s="734" t="s">
        <v>504</v>
      </c>
      <c r="I267" s="734" t="s">
        <v>466</v>
      </c>
      <c r="J267" s="734" t="s">
        <v>505</v>
      </c>
      <c r="K267" s="734" t="s">
        <v>466</v>
      </c>
      <c r="L267" s="734" t="s">
        <v>466</v>
      </c>
      <c r="M267" s="734" t="s">
        <v>466</v>
      </c>
      <c r="N267" s="734" t="s">
        <v>466</v>
      </c>
      <c r="O267" s="734" t="s">
        <v>466</v>
      </c>
      <c r="P267" s="649" t="s">
        <v>553</v>
      </c>
    </row>
    <row r="268" spans="1:16">
      <c r="A268" s="736">
        <v>45761</v>
      </c>
      <c r="B268" s="734" t="s">
        <v>503</v>
      </c>
      <c r="C268" s="734" t="s">
        <v>1756</v>
      </c>
      <c r="D268" s="734" t="s">
        <v>517</v>
      </c>
      <c r="E268" s="734">
        <v>19</v>
      </c>
      <c r="F268" s="735">
        <v>45969</v>
      </c>
      <c r="G268" s="734" t="s">
        <v>462</v>
      </c>
      <c r="H268" s="734" t="s">
        <v>504</v>
      </c>
      <c r="I268" s="734" t="s">
        <v>466</v>
      </c>
      <c r="J268" s="734" t="s">
        <v>505</v>
      </c>
      <c r="K268" s="734" t="s">
        <v>466</v>
      </c>
      <c r="L268" s="734" t="s">
        <v>466</v>
      </c>
      <c r="M268" s="734" t="s">
        <v>466</v>
      </c>
      <c r="N268" s="734" t="s">
        <v>466</v>
      </c>
      <c r="O268" s="734" t="s">
        <v>466</v>
      </c>
      <c r="P268" s="649" t="s">
        <v>553</v>
      </c>
    </row>
    <row r="269" spans="1:16">
      <c r="A269" s="736">
        <v>45761</v>
      </c>
      <c r="B269" s="734" t="s">
        <v>503</v>
      </c>
      <c r="C269" s="734" t="s">
        <v>1756</v>
      </c>
      <c r="D269" s="734" t="s">
        <v>517</v>
      </c>
      <c r="E269" s="734">
        <v>20</v>
      </c>
      <c r="F269" s="735">
        <v>45969</v>
      </c>
      <c r="G269" s="734" t="s">
        <v>462</v>
      </c>
      <c r="H269" s="734" t="s">
        <v>504</v>
      </c>
      <c r="I269" s="734" t="s">
        <v>466</v>
      </c>
      <c r="J269" s="734" t="s">
        <v>505</v>
      </c>
      <c r="K269" s="734" t="s">
        <v>466</v>
      </c>
      <c r="L269" s="734" t="s">
        <v>466</v>
      </c>
      <c r="M269" s="734" t="s">
        <v>466</v>
      </c>
      <c r="N269" s="734" t="s">
        <v>466</v>
      </c>
      <c r="O269" s="734" t="s">
        <v>466</v>
      </c>
      <c r="P269" s="649" t="s">
        <v>553</v>
      </c>
    </row>
    <row r="270" spans="1:16">
      <c r="A270" s="736">
        <v>45761</v>
      </c>
      <c r="B270" s="734" t="s">
        <v>503</v>
      </c>
      <c r="C270" s="734" t="s">
        <v>1756</v>
      </c>
      <c r="D270" s="734" t="s">
        <v>517</v>
      </c>
      <c r="E270" s="734">
        <v>21</v>
      </c>
      <c r="F270" s="735">
        <v>45969</v>
      </c>
      <c r="G270" s="734" t="s">
        <v>462</v>
      </c>
      <c r="H270" s="734" t="s">
        <v>504</v>
      </c>
      <c r="I270" s="734" t="s">
        <v>466</v>
      </c>
      <c r="J270" s="734" t="s">
        <v>505</v>
      </c>
      <c r="K270" s="734" t="s">
        <v>466</v>
      </c>
      <c r="L270" s="734" t="s">
        <v>466</v>
      </c>
      <c r="M270" s="734" t="s">
        <v>466</v>
      </c>
      <c r="N270" s="734" t="s">
        <v>466</v>
      </c>
      <c r="O270" s="734" t="s">
        <v>466</v>
      </c>
      <c r="P270" s="649" t="s">
        <v>553</v>
      </c>
    </row>
    <row r="271" spans="1:16">
      <c r="A271" s="736">
        <v>45762</v>
      </c>
      <c r="B271" s="734" t="s">
        <v>503</v>
      </c>
      <c r="C271" s="734" t="s">
        <v>1756</v>
      </c>
      <c r="D271" s="734" t="s">
        <v>518</v>
      </c>
      <c r="E271" s="738">
        <v>1</v>
      </c>
      <c r="F271" s="735">
        <v>45979</v>
      </c>
      <c r="G271" s="734" t="s">
        <v>462</v>
      </c>
      <c r="H271" s="734" t="s">
        <v>504</v>
      </c>
      <c r="I271" s="734" t="s">
        <v>466</v>
      </c>
      <c r="J271" s="734" t="s">
        <v>505</v>
      </c>
      <c r="K271" s="734" t="s">
        <v>466</v>
      </c>
      <c r="L271" s="734" t="s">
        <v>466</v>
      </c>
      <c r="M271" s="734" t="s">
        <v>466</v>
      </c>
      <c r="N271" s="734" t="s">
        <v>466</v>
      </c>
      <c r="O271" s="734" t="s">
        <v>466</v>
      </c>
      <c r="P271" s="649" t="s">
        <v>554</v>
      </c>
    </row>
    <row r="272" spans="1:16">
      <c r="A272" s="736">
        <v>45762</v>
      </c>
      <c r="B272" s="734" t="s">
        <v>503</v>
      </c>
      <c r="C272" s="734" t="s">
        <v>1756</v>
      </c>
      <c r="D272" s="734" t="s">
        <v>999</v>
      </c>
      <c r="E272" s="738">
        <v>2</v>
      </c>
      <c r="F272" s="735">
        <v>45979</v>
      </c>
      <c r="G272" s="734" t="s">
        <v>462</v>
      </c>
      <c r="H272" s="734" t="s">
        <v>504</v>
      </c>
      <c r="I272" s="734" t="s">
        <v>466</v>
      </c>
      <c r="J272" s="734" t="s">
        <v>505</v>
      </c>
      <c r="K272" s="734" t="s">
        <v>466</v>
      </c>
      <c r="L272" s="734" t="s">
        <v>466</v>
      </c>
      <c r="M272" s="734" t="s">
        <v>466</v>
      </c>
      <c r="N272" s="734" t="s">
        <v>466</v>
      </c>
      <c r="O272" s="734" t="s">
        <v>466</v>
      </c>
      <c r="P272" s="649" t="s">
        <v>554</v>
      </c>
    </row>
    <row r="273" spans="1:16">
      <c r="A273" s="736">
        <v>45762</v>
      </c>
      <c r="B273" s="734" t="s">
        <v>503</v>
      </c>
      <c r="C273" s="734" t="s">
        <v>1756</v>
      </c>
      <c r="D273" s="734" t="s">
        <v>1000</v>
      </c>
      <c r="E273" s="738">
        <v>3</v>
      </c>
      <c r="F273" s="735">
        <v>45979</v>
      </c>
      <c r="G273" s="734" t="s">
        <v>462</v>
      </c>
      <c r="H273" s="734" t="s">
        <v>504</v>
      </c>
      <c r="I273" s="734" t="s">
        <v>466</v>
      </c>
      <c r="J273" s="734" t="s">
        <v>505</v>
      </c>
      <c r="K273" s="734" t="s">
        <v>466</v>
      </c>
      <c r="L273" s="734" t="s">
        <v>466</v>
      </c>
      <c r="M273" s="734" t="s">
        <v>466</v>
      </c>
      <c r="N273" s="734" t="s">
        <v>466</v>
      </c>
      <c r="O273" s="734" t="s">
        <v>466</v>
      </c>
      <c r="P273" s="649" t="s">
        <v>554</v>
      </c>
    </row>
    <row r="274" spans="1:16">
      <c r="A274" s="736">
        <v>45762</v>
      </c>
      <c r="B274" s="734" t="s">
        <v>503</v>
      </c>
      <c r="C274" s="734" t="s">
        <v>1756</v>
      </c>
      <c r="D274" s="734" t="s">
        <v>1001</v>
      </c>
      <c r="E274" s="738">
        <v>4</v>
      </c>
      <c r="F274" s="735">
        <v>45979</v>
      </c>
      <c r="G274" s="734" t="s">
        <v>462</v>
      </c>
      <c r="H274" s="734" t="s">
        <v>504</v>
      </c>
      <c r="I274" s="734" t="s">
        <v>466</v>
      </c>
      <c r="J274" s="734" t="s">
        <v>505</v>
      </c>
      <c r="K274" s="734" t="s">
        <v>466</v>
      </c>
      <c r="L274" s="734" t="s">
        <v>466</v>
      </c>
      <c r="M274" s="734" t="s">
        <v>466</v>
      </c>
      <c r="N274" s="734" t="s">
        <v>466</v>
      </c>
      <c r="O274" s="734" t="s">
        <v>466</v>
      </c>
      <c r="P274" s="649" t="s">
        <v>554</v>
      </c>
    </row>
    <row r="275" spans="1:16">
      <c r="A275" s="736">
        <v>45762</v>
      </c>
      <c r="B275" s="734" t="s">
        <v>503</v>
      </c>
      <c r="C275" s="734" t="s">
        <v>1756</v>
      </c>
      <c r="D275" s="734" t="s">
        <v>1002</v>
      </c>
      <c r="E275" s="738">
        <v>5</v>
      </c>
      <c r="F275" s="735">
        <v>45979</v>
      </c>
      <c r="G275" s="734" t="s">
        <v>462</v>
      </c>
      <c r="H275" s="734" t="s">
        <v>504</v>
      </c>
      <c r="I275" s="734" t="s">
        <v>466</v>
      </c>
      <c r="J275" s="734" t="s">
        <v>505</v>
      </c>
      <c r="K275" s="734" t="s">
        <v>466</v>
      </c>
      <c r="L275" s="734" t="s">
        <v>466</v>
      </c>
      <c r="M275" s="734" t="s">
        <v>466</v>
      </c>
      <c r="N275" s="734" t="s">
        <v>466</v>
      </c>
      <c r="O275" s="734" t="s">
        <v>466</v>
      </c>
      <c r="P275" s="649" t="s">
        <v>554</v>
      </c>
    </row>
    <row r="276" spans="1:16">
      <c r="A276" s="736">
        <v>45762</v>
      </c>
      <c r="B276" s="734" t="s">
        <v>503</v>
      </c>
      <c r="C276" s="734" t="s">
        <v>1756</v>
      </c>
      <c r="D276" s="734" t="s">
        <v>1003</v>
      </c>
      <c r="E276" s="738">
        <v>6</v>
      </c>
      <c r="F276" s="735">
        <v>45979</v>
      </c>
      <c r="G276" s="734" t="s">
        <v>462</v>
      </c>
      <c r="H276" s="734" t="s">
        <v>1375</v>
      </c>
      <c r="I276" s="734" t="s">
        <v>466</v>
      </c>
      <c r="J276" s="734" t="s">
        <v>505</v>
      </c>
      <c r="K276" s="734" t="s">
        <v>466</v>
      </c>
      <c r="L276" s="734" t="s">
        <v>466</v>
      </c>
      <c r="M276" s="734" t="s">
        <v>466</v>
      </c>
      <c r="N276" s="734" t="s">
        <v>466</v>
      </c>
      <c r="O276" s="734" t="s">
        <v>466</v>
      </c>
      <c r="P276" s="649" t="s">
        <v>554</v>
      </c>
    </row>
    <row r="277" spans="1:16">
      <c r="A277" s="736">
        <v>45762</v>
      </c>
      <c r="B277" s="734" t="s">
        <v>503</v>
      </c>
      <c r="C277" s="734" t="s">
        <v>1756</v>
      </c>
      <c r="D277" s="734" t="s">
        <v>1003</v>
      </c>
      <c r="E277" s="734">
        <v>7</v>
      </c>
      <c r="F277" s="735">
        <v>45979</v>
      </c>
      <c r="G277" s="734" t="s">
        <v>462</v>
      </c>
      <c r="H277" s="734" t="s">
        <v>1375</v>
      </c>
      <c r="I277" s="734" t="s">
        <v>466</v>
      </c>
      <c r="J277" s="734" t="s">
        <v>505</v>
      </c>
      <c r="K277" s="734" t="s">
        <v>466</v>
      </c>
      <c r="L277" s="734" t="s">
        <v>466</v>
      </c>
      <c r="M277" s="734" t="s">
        <v>466</v>
      </c>
      <c r="N277" s="734" t="s">
        <v>466</v>
      </c>
      <c r="O277" s="734" t="s">
        <v>466</v>
      </c>
      <c r="P277" s="649" t="s">
        <v>554</v>
      </c>
    </row>
    <row r="278" spans="1:16">
      <c r="A278" s="736">
        <v>45762</v>
      </c>
      <c r="B278" s="734" t="s">
        <v>503</v>
      </c>
      <c r="C278" s="734" t="s">
        <v>1756</v>
      </c>
      <c r="D278" s="734" t="s">
        <v>1004</v>
      </c>
      <c r="E278" s="738">
        <v>8</v>
      </c>
      <c r="F278" s="735">
        <v>45979</v>
      </c>
      <c r="G278" s="734" t="s">
        <v>462</v>
      </c>
      <c r="H278" s="734" t="s">
        <v>1375</v>
      </c>
      <c r="I278" s="734" t="s">
        <v>466</v>
      </c>
      <c r="J278" s="734" t="s">
        <v>505</v>
      </c>
      <c r="K278" s="734" t="s">
        <v>466</v>
      </c>
      <c r="L278" s="734" t="s">
        <v>466</v>
      </c>
      <c r="M278" s="734" t="s">
        <v>466</v>
      </c>
      <c r="N278" s="734" t="s">
        <v>466</v>
      </c>
      <c r="O278" s="734" t="s">
        <v>466</v>
      </c>
      <c r="P278" s="649" t="s">
        <v>554</v>
      </c>
    </row>
    <row r="279" spans="1:16">
      <c r="A279" s="736">
        <v>45762</v>
      </c>
      <c r="B279" s="734" t="s">
        <v>503</v>
      </c>
      <c r="C279" s="734" t="s">
        <v>1756</v>
      </c>
      <c r="D279" s="734" t="s">
        <v>1004</v>
      </c>
      <c r="E279" s="738">
        <v>9</v>
      </c>
      <c r="F279" s="735">
        <v>45979</v>
      </c>
      <c r="G279" s="734" t="s">
        <v>462</v>
      </c>
      <c r="H279" s="734" t="s">
        <v>1375</v>
      </c>
      <c r="I279" s="734" t="s">
        <v>466</v>
      </c>
      <c r="J279" s="734" t="s">
        <v>505</v>
      </c>
      <c r="K279" s="734" t="s">
        <v>466</v>
      </c>
      <c r="L279" s="734" t="s">
        <v>466</v>
      </c>
      <c r="M279" s="734" t="s">
        <v>466</v>
      </c>
      <c r="N279" s="734" t="s">
        <v>466</v>
      </c>
      <c r="O279" s="734" t="s">
        <v>466</v>
      </c>
      <c r="P279" s="649" t="s">
        <v>554</v>
      </c>
    </row>
    <row r="280" spans="1:16">
      <c r="A280" s="736">
        <v>45762</v>
      </c>
      <c r="B280" s="734" t="s">
        <v>503</v>
      </c>
      <c r="C280" s="734" t="s">
        <v>1756</v>
      </c>
      <c r="D280" s="734" t="s">
        <v>1005</v>
      </c>
      <c r="E280" s="734">
        <v>10</v>
      </c>
      <c r="F280" s="735">
        <v>45979</v>
      </c>
      <c r="G280" s="734" t="s">
        <v>462</v>
      </c>
      <c r="H280" s="734" t="s">
        <v>1375</v>
      </c>
      <c r="I280" s="734" t="s">
        <v>466</v>
      </c>
      <c r="J280" s="734" t="s">
        <v>505</v>
      </c>
      <c r="K280" s="734" t="s">
        <v>466</v>
      </c>
      <c r="L280" s="734" t="s">
        <v>466</v>
      </c>
      <c r="M280" s="734" t="s">
        <v>466</v>
      </c>
      <c r="N280" s="734" t="s">
        <v>466</v>
      </c>
      <c r="O280" s="734" t="s">
        <v>466</v>
      </c>
      <c r="P280" s="649" t="s">
        <v>554</v>
      </c>
    </row>
    <row r="281" spans="1:16">
      <c r="A281" s="736">
        <v>45762</v>
      </c>
      <c r="B281" s="734" t="s">
        <v>503</v>
      </c>
      <c r="C281" s="734" t="s">
        <v>1756</v>
      </c>
      <c r="D281" s="734" t="s">
        <v>1006</v>
      </c>
      <c r="E281" s="734">
        <v>11</v>
      </c>
      <c r="F281" s="735">
        <v>45979</v>
      </c>
      <c r="G281" s="734" t="s">
        <v>462</v>
      </c>
      <c r="H281" s="734" t="s">
        <v>504</v>
      </c>
      <c r="I281" s="734" t="s">
        <v>466</v>
      </c>
      <c r="J281" s="734" t="s">
        <v>505</v>
      </c>
      <c r="K281" s="734" t="s">
        <v>466</v>
      </c>
      <c r="L281" s="734" t="s">
        <v>466</v>
      </c>
      <c r="M281" s="734" t="s">
        <v>466</v>
      </c>
      <c r="N281" s="734" t="s">
        <v>466</v>
      </c>
      <c r="O281" s="734" t="s">
        <v>466</v>
      </c>
      <c r="P281" s="649" t="s">
        <v>554</v>
      </c>
    </row>
    <row r="282" spans="1:16">
      <c r="A282" s="736">
        <v>45762</v>
      </c>
      <c r="B282" s="734" t="s">
        <v>503</v>
      </c>
      <c r="C282" s="734" t="s">
        <v>1756</v>
      </c>
      <c r="D282" s="734" t="s">
        <v>1007</v>
      </c>
      <c r="E282" s="734">
        <v>12</v>
      </c>
      <c r="F282" s="735">
        <v>45979</v>
      </c>
      <c r="G282" s="734" t="s">
        <v>462</v>
      </c>
      <c r="H282" s="734" t="s">
        <v>504</v>
      </c>
      <c r="I282" s="734" t="s">
        <v>466</v>
      </c>
      <c r="J282" s="734" t="s">
        <v>505</v>
      </c>
      <c r="K282" s="734" t="s">
        <v>466</v>
      </c>
      <c r="L282" s="734" t="s">
        <v>466</v>
      </c>
      <c r="M282" s="734" t="s">
        <v>466</v>
      </c>
      <c r="N282" s="734" t="s">
        <v>466</v>
      </c>
      <c r="O282" s="734" t="s">
        <v>466</v>
      </c>
      <c r="P282" s="649" t="s">
        <v>554</v>
      </c>
    </row>
    <row r="283" spans="1:16">
      <c r="A283" s="736">
        <v>45762</v>
      </c>
      <c r="B283" s="734" t="s">
        <v>503</v>
      </c>
      <c r="C283" s="734" t="s">
        <v>1756</v>
      </c>
      <c r="D283" s="734" t="s">
        <v>1008</v>
      </c>
      <c r="E283" s="734">
        <v>13</v>
      </c>
      <c r="F283" s="735">
        <v>45979</v>
      </c>
      <c r="G283" s="734" t="s">
        <v>462</v>
      </c>
      <c r="H283" s="734" t="s">
        <v>504</v>
      </c>
      <c r="I283" s="734" t="s">
        <v>466</v>
      </c>
      <c r="J283" s="734" t="s">
        <v>505</v>
      </c>
      <c r="K283" s="734" t="s">
        <v>466</v>
      </c>
      <c r="L283" s="734" t="s">
        <v>466</v>
      </c>
      <c r="M283" s="734" t="s">
        <v>466</v>
      </c>
      <c r="N283" s="734" t="s">
        <v>466</v>
      </c>
      <c r="O283" s="734" t="s">
        <v>466</v>
      </c>
      <c r="P283" s="649" t="s">
        <v>554</v>
      </c>
    </row>
    <row r="284" spans="1:16">
      <c r="A284" s="736">
        <v>45762</v>
      </c>
      <c r="B284" s="734" t="s">
        <v>503</v>
      </c>
      <c r="C284" s="734" t="s">
        <v>1756</v>
      </c>
      <c r="D284" s="734" t="s">
        <v>1009</v>
      </c>
      <c r="E284" s="734">
        <v>14</v>
      </c>
      <c r="F284" s="735">
        <v>45979</v>
      </c>
      <c r="G284" s="734" t="s">
        <v>462</v>
      </c>
      <c r="H284" s="734" t="s">
        <v>504</v>
      </c>
      <c r="I284" s="734" t="s">
        <v>466</v>
      </c>
      <c r="J284" s="734" t="s">
        <v>505</v>
      </c>
      <c r="K284" s="734" t="s">
        <v>466</v>
      </c>
      <c r="L284" s="734" t="s">
        <v>466</v>
      </c>
      <c r="M284" s="734" t="s">
        <v>466</v>
      </c>
      <c r="N284" s="734" t="s">
        <v>466</v>
      </c>
      <c r="O284" s="734" t="s">
        <v>466</v>
      </c>
      <c r="P284" s="649" t="s">
        <v>554</v>
      </c>
    </row>
    <row r="285" spans="1:16">
      <c r="A285" s="736">
        <v>45762</v>
      </c>
      <c r="B285" s="734" t="s">
        <v>503</v>
      </c>
      <c r="C285" s="734" t="s">
        <v>1756</v>
      </c>
      <c r="D285" s="734" t="s">
        <v>1010</v>
      </c>
      <c r="E285" s="734">
        <v>15</v>
      </c>
      <c r="F285" s="735">
        <v>45979</v>
      </c>
      <c r="G285" s="734" t="s">
        <v>462</v>
      </c>
      <c r="H285" s="734" t="s">
        <v>504</v>
      </c>
      <c r="I285" s="734" t="s">
        <v>466</v>
      </c>
      <c r="J285" s="734" t="s">
        <v>505</v>
      </c>
      <c r="K285" s="734" t="s">
        <v>466</v>
      </c>
      <c r="L285" s="734" t="s">
        <v>466</v>
      </c>
      <c r="M285" s="734" t="s">
        <v>466</v>
      </c>
      <c r="N285" s="734" t="s">
        <v>466</v>
      </c>
      <c r="O285" s="734" t="s">
        <v>466</v>
      </c>
      <c r="P285" s="649" t="s">
        <v>554</v>
      </c>
    </row>
    <row r="286" spans="1:16">
      <c r="A286" s="736">
        <v>45762</v>
      </c>
      <c r="B286" s="734" t="s">
        <v>503</v>
      </c>
      <c r="C286" s="734" t="s">
        <v>1756</v>
      </c>
      <c r="D286" s="734" t="s">
        <v>1011</v>
      </c>
      <c r="E286" s="734">
        <v>16</v>
      </c>
      <c r="F286" s="735">
        <v>45979</v>
      </c>
      <c r="G286" s="734" t="s">
        <v>462</v>
      </c>
      <c r="H286" s="734" t="s">
        <v>504</v>
      </c>
      <c r="I286" s="734" t="s">
        <v>466</v>
      </c>
      <c r="J286" s="734" t="s">
        <v>505</v>
      </c>
      <c r="K286" s="734" t="s">
        <v>466</v>
      </c>
      <c r="L286" s="734" t="s">
        <v>466</v>
      </c>
      <c r="M286" s="734" t="s">
        <v>466</v>
      </c>
      <c r="N286" s="734" t="s">
        <v>466</v>
      </c>
      <c r="O286" s="734" t="s">
        <v>466</v>
      </c>
      <c r="P286" s="649" t="s">
        <v>554</v>
      </c>
    </row>
    <row r="287" spans="1:16">
      <c r="A287" s="736">
        <v>45762</v>
      </c>
      <c r="B287" s="734" t="s">
        <v>503</v>
      </c>
      <c r="C287" s="734" t="s">
        <v>1756</v>
      </c>
      <c r="D287" s="734" t="s">
        <v>1012</v>
      </c>
      <c r="E287" s="734">
        <v>17</v>
      </c>
      <c r="F287" s="735">
        <v>45979</v>
      </c>
      <c r="G287" s="734" t="s">
        <v>462</v>
      </c>
      <c r="H287" s="734" t="s">
        <v>504</v>
      </c>
      <c r="I287" s="734" t="s">
        <v>466</v>
      </c>
      <c r="J287" s="734" t="s">
        <v>505</v>
      </c>
      <c r="K287" s="734" t="s">
        <v>466</v>
      </c>
      <c r="L287" s="734" t="s">
        <v>466</v>
      </c>
      <c r="M287" s="734" t="s">
        <v>466</v>
      </c>
      <c r="N287" s="734" t="s">
        <v>466</v>
      </c>
      <c r="O287" s="734" t="s">
        <v>466</v>
      </c>
      <c r="P287" s="649" t="s">
        <v>554</v>
      </c>
    </row>
    <row r="288" spans="1:16">
      <c r="A288" s="736">
        <v>45762</v>
      </c>
      <c r="B288" s="734" t="s">
        <v>503</v>
      </c>
      <c r="C288" s="734" t="s">
        <v>1756</v>
      </c>
      <c r="D288" s="734" t="s">
        <v>1013</v>
      </c>
      <c r="E288" s="734">
        <v>18</v>
      </c>
      <c r="F288" s="735">
        <v>45979</v>
      </c>
      <c r="G288" s="734" t="s">
        <v>462</v>
      </c>
      <c r="H288" s="734" t="s">
        <v>504</v>
      </c>
      <c r="I288" s="734" t="s">
        <v>466</v>
      </c>
      <c r="J288" s="734" t="s">
        <v>505</v>
      </c>
      <c r="K288" s="734" t="s">
        <v>466</v>
      </c>
      <c r="L288" s="734" t="s">
        <v>466</v>
      </c>
      <c r="M288" s="734" t="s">
        <v>466</v>
      </c>
      <c r="N288" s="734" t="s">
        <v>466</v>
      </c>
      <c r="O288" s="734" t="s">
        <v>466</v>
      </c>
      <c r="P288" s="649" t="s">
        <v>554</v>
      </c>
    </row>
    <row r="289" spans="1:16">
      <c r="A289" s="736">
        <v>45762</v>
      </c>
      <c r="B289" s="734" t="s">
        <v>503</v>
      </c>
      <c r="C289" s="734" t="s">
        <v>1756</v>
      </c>
      <c r="D289" s="734" t="s">
        <v>1014</v>
      </c>
      <c r="E289" s="734">
        <v>19</v>
      </c>
      <c r="F289" s="735">
        <v>45979</v>
      </c>
      <c r="G289" s="734" t="s">
        <v>462</v>
      </c>
      <c r="H289" s="734" t="s">
        <v>504</v>
      </c>
      <c r="I289" s="734" t="s">
        <v>466</v>
      </c>
      <c r="J289" s="734" t="s">
        <v>505</v>
      </c>
      <c r="K289" s="734" t="s">
        <v>466</v>
      </c>
      <c r="L289" s="734" t="s">
        <v>466</v>
      </c>
      <c r="M289" s="734" t="s">
        <v>466</v>
      </c>
      <c r="N289" s="734" t="s">
        <v>466</v>
      </c>
      <c r="O289" s="734" t="s">
        <v>466</v>
      </c>
      <c r="P289" s="649" t="s">
        <v>554</v>
      </c>
    </row>
    <row r="290" spans="1:16">
      <c r="A290" s="736">
        <v>45762</v>
      </c>
      <c r="B290" s="734" t="s">
        <v>503</v>
      </c>
      <c r="C290" s="734" t="s">
        <v>1756</v>
      </c>
      <c r="D290" s="734" t="s">
        <v>472</v>
      </c>
      <c r="E290" s="734">
        <v>20</v>
      </c>
      <c r="F290" s="735">
        <v>45979</v>
      </c>
      <c r="G290" s="734" t="s">
        <v>462</v>
      </c>
      <c r="H290" s="734" t="s">
        <v>504</v>
      </c>
      <c r="I290" s="734" t="s">
        <v>466</v>
      </c>
      <c r="J290" s="734" t="s">
        <v>505</v>
      </c>
      <c r="K290" s="734" t="s">
        <v>466</v>
      </c>
      <c r="L290" s="734" t="s">
        <v>466</v>
      </c>
      <c r="M290" s="734" t="s">
        <v>466</v>
      </c>
      <c r="N290" s="734" t="s">
        <v>466</v>
      </c>
      <c r="O290" s="734" t="s">
        <v>466</v>
      </c>
      <c r="P290" s="649" t="s">
        <v>554</v>
      </c>
    </row>
    <row r="291" spans="1:16">
      <c r="A291" s="736">
        <v>45762</v>
      </c>
      <c r="B291" s="734" t="s">
        <v>503</v>
      </c>
      <c r="C291" s="734" t="s">
        <v>1756</v>
      </c>
      <c r="D291" s="734" t="s">
        <v>472</v>
      </c>
      <c r="E291" s="734">
        <v>21</v>
      </c>
      <c r="F291" s="735">
        <v>45979</v>
      </c>
      <c r="G291" s="734" t="s">
        <v>462</v>
      </c>
      <c r="H291" s="734" t="s">
        <v>504</v>
      </c>
      <c r="I291" s="734" t="s">
        <v>466</v>
      </c>
      <c r="J291" s="734" t="s">
        <v>505</v>
      </c>
      <c r="K291" s="734" t="s">
        <v>466</v>
      </c>
      <c r="L291" s="734" t="s">
        <v>466</v>
      </c>
      <c r="M291" s="734" t="s">
        <v>466</v>
      </c>
      <c r="N291" s="734" t="s">
        <v>466</v>
      </c>
      <c r="O291" s="734" t="s">
        <v>466</v>
      </c>
      <c r="P291" s="649" t="s">
        <v>554</v>
      </c>
    </row>
    <row r="292" spans="1:16">
      <c r="A292" s="736">
        <v>45762</v>
      </c>
      <c r="B292" s="734" t="s">
        <v>503</v>
      </c>
      <c r="C292" s="734" t="s">
        <v>1756</v>
      </c>
      <c r="D292" s="734" t="s">
        <v>1015</v>
      </c>
      <c r="E292" s="734">
        <v>22</v>
      </c>
      <c r="F292" s="735">
        <v>45979</v>
      </c>
      <c r="G292" s="734" t="s">
        <v>462</v>
      </c>
      <c r="H292" s="734" t="s">
        <v>504</v>
      </c>
      <c r="I292" s="734" t="s">
        <v>466</v>
      </c>
      <c r="J292" s="734" t="s">
        <v>505</v>
      </c>
      <c r="K292" s="734" t="s">
        <v>466</v>
      </c>
      <c r="L292" s="734" t="s">
        <v>466</v>
      </c>
      <c r="M292" s="734" t="s">
        <v>466</v>
      </c>
      <c r="N292" s="734" t="s">
        <v>466</v>
      </c>
      <c r="O292" s="734" t="s">
        <v>466</v>
      </c>
      <c r="P292" s="649" t="s">
        <v>554</v>
      </c>
    </row>
    <row r="293" spans="1:16">
      <c r="A293" s="736">
        <v>45762</v>
      </c>
      <c r="B293" s="734" t="s">
        <v>503</v>
      </c>
      <c r="C293" s="734" t="s">
        <v>1756</v>
      </c>
      <c r="D293" s="734" t="s">
        <v>704</v>
      </c>
      <c r="E293" s="734">
        <v>23</v>
      </c>
      <c r="F293" s="735">
        <v>45979</v>
      </c>
      <c r="G293" s="734" t="s">
        <v>462</v>
      </c>
      <c r="H293" s="734" t="s">
        <v>504</v>
      </c>
      <c r="I293" s="734" t="s">
        <v>466</v>
      </c>
      <c r="J293" s="734" t="s">
        <v>505</v>
      </c>
      <c r="K293" s="734" t="s">
        <v>466</v>
      </c>
      <c r="L293" s="734" t="s">
        <v>466</v>
      </c>
      <c r="M293" s="734" t="s">
        <v>466</v>
      </c>
      <c r="N293" s="734" t="s">
        <v>466</v>
      </c>
      <c r="O293" s="734" t="s">
        <v>466</v>
      </c>
      <c r="P293" s="649" t="s">
        <v>554</v>
      </c>
    </row>
    <row r="294" spans="1:16">
      <c r="A294" s="736">
        <v>45762</v>
      </c>
      <c r="B294" s="734" t="s">
        <v>503</v>
      </c>
      <c r="C294" s="734" t="s">
        <v>1756</v>
      </c>
      <c r="D294" s="734" t="s">
        <v>704</v>
      </c>
      <c r="E294" s="734">
        <v>24</v>
      </c>
      <c r="F294" s="735">
        <v>45979</v>
      </c>
      <c r="G294" s="734" t="s">
        <v>462</v>
      </c>
      <c r="H294" s="734" t="s">
        <v>504</v>
      </c>
      <c r="I294" s="734" t="s">
        <v>466</v>
      </c>
      <c r="J294" s="734" t="s">
        <v>505</v>
      </c>
      <c r="K294" s="734" t="s">
        <v>466</v>
      </c>
      <c r="L294" s="734" t="s">
        <v>466</v>
      </c>
      <c r="M294" s="734" t="s">
        <v>466</v>
      </c>
      <c r="N294" s="734" t="s">
        <v>466</v>
      </c>
      <c r="O294" s="734" t="s">
        <v>466</v>
      </c>
      <c r="P294" s="649" t="s">
        <v>554</v>
      </c>
    </row>
    <row r="295" spans="1:16">
      <c r="A295" s="736">
        <v>45762</v>
      </c>
      <c r="B295" s="734" t="s">
        <v>503</v>
      </c>
      <c r="C295" s="734" t="s">
        <v>1756</v>
      </c>
      <c r="D295" s="734" t="s">
        <v>1016</v>
      </c>
      <c r="E295" s="734">
        <v>25</v>
      </c>
      <c r="F295" s="735">
        <v>45979</v>
      </c>
      <c r="G295" s="734" t="s">
        <v>462</v>
      </c>
      <c r="H295" s="734" t="s">
        <v>504</v>
      </c>
      <c r="I295" s="734" t="s">
        <v>466</v>
      </c>
      <c r="J295" s="734" t="s">
        <v>505</v>
      </c>
      <c r="K295" s="734" t="s">
        <v>466</v>
      </c>
      <c r="L295" s="734" t="s">
        <v>466</v>
      </c>
      <c r="M295" s="734" t="s">
        <v>466</v>
      </c>
      <c r="N295" s="734" t="s">
        <v>466</v>
      </c>
      <c r="O295" s="734" t="s">
        <v>466</v>
      </c>
      <c r="P295" s="649" t="s">
        <v>554</v>
      </c>
    </row>
    <row r="296" spans="1:16">
      <c r="A296" s="736">
        <v>45762</v>
      </c>
      <c r="B296" s="734" t="s">
        <v>503</v>
      </c>
      <c r="C296" s="734" t="s">
        <v>1756</v>
      </c>
      <c r="D296" s="734" t="s">
        <v>1017</v>
      </c>
      <c r="E296" s="734">
        <v>26</v>
      </c>
      <c r="F296" s="735">
        <v>45979</v>
      </c>
      <c r="G296" s="734" t="s">
        <v>462</v>
      </c>
      <c r="H296" s="734" t="s">
        <v>504</v>
      </c>
      <c r="I296" s="734" t="s">
        <v>466</v>
      </c>
      <c r="J296" s="734" t="s">
        <v>505</v>
      </c>
      <c r="K296" s="734" t="s">
        <v>466</v>
      </c>
      <c r="L296" s="734" t="s">
        <v>466</v>
      </c>
      <c r="M296" s="734" t="s">
        <v>466</v>
      </c>
      <c r="N296" s="734" t="s">
        <v>466</v>
      </c>
      <c r="O296" s="734" t="s">
        <v>466</v>
      </c>
      <c r="P296" s="649" t="s">
        <v>554</v>
      </c>
    </row>
    <row r="297" spans="1:16">
      <c r="A297" s="736">
        <v>45762</v>
      </c>
      <c r="B297" s="734" t="s">
        <v>503</v>
      </c>
      <c r="C297" s="734" t="s">
        <v>1756</v>
      </c>
      <c r="D297" s="734" t="s">
        <v>1018</v>
      </c>
      <c r="E297" s="734">
        <v>27</v>
      </c>
      <c r="F297" s="735">
        <v>45979</v>
      </c>
      <c r="G297" s="734" t="s">
        <v>462</v>
      </c>
      <c r="H297" s="734" t="s">
        <v>504</v>
      </c>
      <c r="I297" s="734" t="s">
        <v>466</v>
      </c>
      <c r="J297" s="734" t="s">
        <v>505</v>
      </c>
      <c r="K297" s="734" t="s">
        <v>466</v>
      </c>
      <c r="L297" s="734" t="s">
        <v>466</v>
      </c>
      <c r="M297" s="734" t="s">
        <v>466</v>
      </c>
      <c r="N297" s="734" t="s">
        <v>466</v>
      </c>
      <c r="O297" s="734" t="s">
        <v>466</v>
      </c>
      <c r="P297" s="649" t="s">
        <v>554</v>
      </c>
    </row>
    <row r="298" spans="1:16">
      <c r="A298" s="736">
        <v>45762</v>
      </c>
      <c r="B298" s="734" t="s">
        <v>503</v>
      </c>
      <c r="C298" s="734" t="s">
        <v>1756</v>
      </c>
      <c r="D298" s="734" t="s">
        <v>1019</v>
      </c>
      <c r="E298" s="734">
        <v>28</v>
      </c>
      <c r="F298" s="735">
        <v>45979</v>
      </c>
      <c r="G298" s="734" t="s">
        <v>462</v>
      </c>
      <c r="H298" s="734" t="s">
        <v>504</v>
      </c>
      <c r="I298" s="734" t="s">
        <v>466</v>
      </c>
      <c r="J298" s="734" t="s">
        <v>505</v>
      </c>
      <c r="K298" s="734" t="s">
        <v>466</v>
      </c>
      <c r="L298" s="734" t="s">
        <v>466</v>
      </c>
      <c r="M298" s="734" t="s">
        <v>466</v>
      </c>
      <c r="N298" s="734" t="s">
        <v>466</v>
      </c>
      <c r="O298" s="734" t="s">
        <v>466</v>
      </c>
      <c r="P298" s="649" t="s">
        <v>554</v>
      </c>
    </row>
    <row r="299" spans="1:16">
      <c r="A299" s="736">
        <v>45762</v>
      </c>
      <c r="B299" s="734" t="s">
        <v>503</v>
      </c>
      <c r="C299" s="734" t="s">
        <v>1756</v>
      </c>
      <c r="D299" s="734" t="s">
        <v>1020</v>
      </c>
      <c r="E299" s="734">
        <v>29</v>
      </c>
      <c r="F299" s="735">
        <v>45979</v>
      </c>
      <c r="G299" s="734" t="s">
        <v>462</v>
      </c>
      <c r="H299" s="734" t="s">
        <v>504</v>
      </c>
      <c r="I299" s="734" t="s">
        <v>466</v>
      </c>
      <c r="J299" s="734" t="s">
        <v>505</v>
      </c>
      <c r="K299" s="734" t="s">
        <v>466</v>
      </c>
      <c r="L299" s="734" t="s">
        <v>466</v>
      </c>
      <c r="M299" s="734" t="s">
        <v>466</v>
      </c>
      <c r="N299" s="734" t="s">
        <v>466</v>
      </c>
      <c r="O299" s="734" t="s">
        <v>466</v>
      </c>
      <c r="P299" s="649" t="s">
        <v>554</v>
      </c>
    </row>
    <row r="300" spans="1:16">
      <c r="A300" s="736">
        <v>45762</v>
      </c>
      <c r="B300" s="734" t="s">
        <v>503</v>
      </c>
      <c r="C300" s="734" t="s">
        <v>1756</v>
      </c>
      <c r="D300" s="734" t="s">
        <v>1021</v>
      </c>
      <c r="E300" s="734">
        <v>30</v>
      </c>
      <c r="F300" s="735">
        <v>45979</v>
      </c>
      <c r="G300" s="734" t="s">
        <v>462</v>
      </c>
      <c r="H300" s="734" t="s">
        <v>504</v>
      </c>
      <c r="I300" s="734" t="s">
        <v>466</v>
      </c>
      <c r="J300" s="734" t="s">
        <v>505</v>
      </c>
      <c r="K300" s="734" t="s">
        <v>466</v>
      </c>
      <c r="L300" s="734" t="s">
        <v>466</v>
      </c>
      <c r="M300" s="734" t="s">
        <v>466</v>
      </c>
      <c r="N300" s="734" t="s">
        <v>466</v>
      </c>
      <c r="O300" s="734" t="s">
        <v>466</v>
      </c>
      <c r="P300" s="649" t="s">
        <v>554</v>
      </c>
    </row>
    <row r="301" spans="1:16">
      <c r="A301" s="736">
        <v>45762</v>
      </c>
      <c r="B301" s="734" t="s">
        <v>503</v>
      </c>
      <c r="C301" s="734" t="s">
        <v>1756</v>
      </c>
      <c r="D301" s="734" t="s">
        <v>1022</v>
      </c>
      <c r="E301" s="734">
        <v>31</v>
      </c>
      <c r="F301" s="735">
        <v>45979</v>
      </c>
      <c r="G301" s="734" t="s">
        <v>462</v>
      </c>
      <c r="H301" s="734" t="s">
        <v>504</v>
      </c>
      <c r="I301" s="734" t="s">
        <v>466</v>
      </c>
      <c r="J301" s="734" t="s">
        <v>505</v>
      </c>
      <c r="K301" s="734" t="s">
        <v>466</v>
      </c>
      <c r="L301" s="734" t="s">
        <v>466</v>
      </c>
      <c r="M301" s="734" t="s">
        <v>466</v>
      </c>
      <c r="N301" s="734" t="s">
        <v>466</v>
      </c>
      <c r="O301" s="734" t="s">
        <v>466</v>
      </c>
      <c r="P301" s="649" t="s">
        <v>554</v>
      </c>
    </row>
    <row r="302" spans="1:16">
      <c r="A302" s="736">
        <v>45762</v>
      </c>
      <c r="B302" s="734" t="s">
        <v>503</v>
      </c>
      <c r="C302" s="734" t="s">
        <v>1756</v>
      </c>
      <c r="D302" s="734" t="s">
        <v>1023</v>
      </c>
      <c r="E302" s="734">
        <v>32</v>
      </c>
      <c r="F302" s="735">
        <v>45979</v>
      </c>
      <c r="G302" s="734" t="s">
        <v>462</v>
      </c>
      <c r="H302" s="734" t="s">
        <v>504</v>
      </c>
      <c r="I302" s="734" t="s">
        <v>466</v>
      </c>
      <c r="J302" s="734" t="s">
        <v>505</v>
      </c>
      <c r="K302" s="734" t="s">
        <v>466</v>
      </c>
      <c r="L302" s="734" t="s">
        <v>466</v>
      </c>
      <c r="M302" s="734" t="s">
        <v>466</v>
      </c>
      <c r="N302" s="734" t="s">
        <v>466</v>
      </c>
      <c r="O302" s="734" t="s">
        <v>466</v>
      </c>
      <c r="P302" s="649" t="s">
        <v>554</v>
      </c>
    </row>
    <row r="303" spans="1:16">
      <c r="A303" s="736">
        <v>45762</v>
      </c>
      <c r="B303" s="734" t="s">
        <v>503</v>
      </c>
      <c r="C303" s="734" t="s">
        <v>1756</v>
      </c>
      <c r="D303" s="734" t="s">
        <v>512</v>
      </c>
      <c r="E303" s="734">
        <v>33</v>
      </c>
      <c r="F303" s="735">
        <v>45979</v>
      </c>
      <c r="G303" s="734" t="s">
        <v>462</v>
      </c>
      <c r="H303" s="734" t="s">
        <v>504</v>
      </c>
      <c r="I303" s="734" t="s">
        <v>466</v>
      </c>
      <c r="J303" s="734" t="s">
        <v>505</v>
      </c>
      <c r="K303" s="734" t="s">
        <v>466</v>
      </c>
      <c r="L303" s="734" t="s">
        <v>466</v>
      </c>
      <c r="M303" s="734" t="s">
        <v>466</v>
      </c>
      <c r="N303" s="734" t="s">
        <v>466</v>
      </c>
      <c r="O303" s="734" t="s">
        <v>466</v>
      </c>
      <c r="P303" s="649" t="s">
        <v>554</v>
      </c>
    </row>
    <row r="304" spans="1:16">
      <c r="A304" s="736">
        <v>45762</v>
      </c>
      <c r="B304" s="734" t="s">
        <v>503</v>
      </c>
      <c r="C304" s="734" t="s">
        <v>1756</v>
      </c>
      <c r="D304" s="734" t="s">
        <v>512</v>
      </c>
      <c r="E304" s="734">
        <v>34</v>
      </c>
      <c r="F304" s="735">
        <v>45979</v>
      </c>
      <c r="G304" s="734" t="s">
        <v>462</v>
      </c>
      <c r="H304" s="734" t="s">
        <v>504</v>
      </c>
      <c r="I304" s="734" t="s">
        <v>466</v>
      </c>
      <c r="J304" s="734" t="s">
        <v>505</v>
      </c>
      <c r="K304" s="734" t="s">
        <v>466</v>
      </c>
      <c r="L304" s="734" t="s">
        <v>466</v>
      </c>
      <c r="M304" s="734" t="s">
        <v>466</v>
      </c>
      <c r="N304" s="734" t="s">
        <v>466</v>
      </c>
      <c r="O304" s="734" t="s">
        <v>466</v>
      </c>
      <c r="P304" s="649" t="s">
        <v>554</v>
      </c>
    </row>
    <row r="305" spans="1:16">
      <c r="A305" s="736">
        <v>45762</v>
      </c>
      <c r="B305" s="734" t="s">
        <v>503</v>
      </c>
      <c r="C305" s="734" t="s">
        <v>1756</v>
      </c>
      <c r="D305" s="734" t="s">
        <v>1024</v>
      </c>
      <c r="E305" s="734">
        <v>35</v>
      </c>
      <c r="F305" s="735">
        <v>45979</v>
      </c>
      <c r="G305" s="734" t="s">
        <v>462</v>
      </c>
      <c r="H305" s="734" t="s">
        <v>504</v>
      </c>
      <c r="I305" s="734" t="s">
        <v>466</v>
      </c>
      <c r="J305" s="734" t="s">
        <v>505</v>
      </c>
      <c r="K305" s="734" t="s">
        <v>466</v>
      </c>
      <c r="L305" s="734" t="s">
        <v>466</v>
      </c>
      <c r="M305" s="734" t="s">
        <v>466</v>
      </c>
      <c r="N305" s="734" t="s">
        <v>466</v>
      </c>
      <c r="O305" s="734" t="s">
        <v>466</v>
      </c>
      <c r="P305" s="649" t="s">
        <v>554</v>
      </c>
    </row>
    <row r="306" spans="1:16">
      <c r="A306" s="736">
        <v>45762</v>
      </c>
      <c r="B306" s="734" t="s">
        <v>503</v>
      </c>
      <c r="C306" s="734" t="s">
        <v>1756</v>
      </c>
      <c r="D306" s="734" t="s">
        <v>1024</v>
      </c>
      <c r="E306" s="734">
        <v>36</v>
      </c>
      <c r="F306" s="735">
        <v>45979</v>
      </c>
      <c r="G306" s="734" t="s">
        <v>462</v>
      </c>
      <c r="H306" s="734" t="s">
        <v>504</v>
      </c>
      <c r="I306" s="734" t="s">
        <v>466</v>
      </c>
      <c r="J306" s="734" t="s">
        <v>505</v>
      </c>
      <c r="K306" s="734" t="s">
        <v>466</v>
      </c>
      <c r="L306" s="734" t="s">
        <v>466</v>
      </c>
      <c r="M306" s="734" t="s">
        <v>466</v>
      </c>
      <c r="N306" s="734" t="s">
        <v>466</v>
      </c>
      <c r="O306" s="734" t="s">
        <v>466</v>
      </c>
      <c r="P306" s="649" t="s">
        <v>554</v>
      </c>
    </row>
    <row r="307" spans="1:16">
      <c r="A307" s="736">
        <v>45762</v>
      </c>
      <c r="B307" s="734" t="s">
        <v>503</v>
      </c>
      <c r="C307" s="734" t="s">
        <v>1756</v>
      </c>
      <c r="D307" s="734" t="s">
        <v>1024</v>
      </c>
      <c r="E307" s="734">
        <v>37</v>
      </c>
      <c r="F307" s="735">
        <v>45979</v>
      </c>
      <c r="G307" s="734" t="s">
        <v>462</v>
      </c>
      <c r="H307" s="734" t="s">
        <v>504</v>
      </c>
      <c r="I307" s="734" t="s">
        <v>466</v>
      </c>
      <c r="J307" s="734" t="s">
        <v>505</v>
      </c>
      <c r="K307" s="734" t="s">
        <v>466</v>
      </c>
      <c r="L307" s="734" t="s">
        <v>466</v>
      </c>
      <c r="M307" s="734" t="s">
        <v>466</v>
      </c>
      <c r="N307" s="734" t="s">
        <v>466</v>
      </c>
      <c r="O307" s="734" t="s">
        <v>466</v>
      </c>
      <c r="P307" s="649" t="s">
        <v>554</v>
      </c>
    </row>
    <row r="308" spans="1:16">
      <c r="A308" s="736">
        <v>45762</v>
      </c>
      <c r="B308" s="734" t="s">
        <v>503</v>
      </c>
      <c r="C308" s="734" t="s">
        <v>1756</v>
      </c>
      <c r="D308" s="734" t="s">
        <v>1024</v>
      </c>
      <c r="E308" s="734">
        <v>38</v>
      </c>
      <c r="F308" s="735">
        <v>45979</v>
      </c>
      <c r="G308" s="734" t="s">
        <v>462</v>
      </c>
      <c r="H308" s="734" t="s">
        <v>504</v>
      </c>
      <c r="I308" s="734" t="s">
        <v>466</v>
      </c>
      <c r="J308" s="734" t="s">
        <v>505</v>
      </c>
      <c r="K308" s="734" t="s">
        <v>466</v>
      </c>
      <c r="L308" s="734" t="s">
        <v>466</v>
      </c>
      <c r="M308" s="734" t="s">
        <v>466</v>
      </c>
      <c r="N308" s="734" t="s">
        <v>466</v>
      </c>
      <c r="O308" s="734" t="s">
        <v>466</v>
      </c>
      <c r="P308" s="649" t="s">
        <v>554</v>
      </c>
    </row>
    <row r="309" spans="1:16">
      <c r="A309" s="736">
        <v>45762</v>
      </c>
      <c r="B309" s="734" t="s">
        <v>503</v>
      </c>
      <c r="C309" s="734" t="s">
        <v>1756</v>
      </c>
      <c r="D309" s="734" t="s">
        <v>1025</v>
      </c>
      <c r="E309" s="734">
        <v>39</v>
      </c>
      <c r="F309" s="735">
        <v>45979</v>
      </c>
      <c r="G309" s="734" t="s">
        <v>462</v>
      </c>
      <c r="H309" s="734" t="s">
        <v>504</v>
      </c>
      <c r="I309" s="734" t="s">
        <v>466</v>
      </c>
      <c r="J309" s="734" t="s">
        <v>505</v>
      </c>
      <c r="K309" s="734" t="s">
        <v>466</v>
      </c>
      <c r="L309" s="734" t="s">
        <v>466</v>
      </c>
      <c r="M309" s="734" t="s">
        <v>466</v>
      </c>
      <c r="N309" s="734" t="s">
        <v>466</v>
      </c>
      <c r="O309" s="734" t="s">
        <v>466</v>
      </c>
      <c r="P309" s="649" t="s">
        <v>554</v>
      </c>
    </row>
    <row r="310" spans="1:16">
      <c r="A310" s="736">
        <v>45762</v>
      </c>
      <c r="B310" s="734" t="s">
        <v>503</v>
      </c>
      <c r="C310" s="734" t="s">
        <v>1756</v>
      </c>
      <c r="D310" s="734" t="s">
        <v>1025</v>
      </c>
      <c r="E310" s="734">
        <v>40</v>
      </c>
      <c r="F310" s="735">
        <v>45979</v>
      </c>
      <c r="G310" s="734" t="s">
        <v>462</v>
      </c>
      <c r="H310" s="734" t="s">
        <v>504</v>
      </c>
      <c r="I310" s="734" t="s">
        <v>466</v>
      </c>
      <c r="J310" s="734" t="s">
        <v>505</v>
      </c>
      <c r="K310" s="734" t="s">
        <v>466</v>
      </c>
      <c r="L310" s="734" t="s">
        <v>466</v>
      </c>
      <c r="M310" s="734" t="s">
        <v>466</v>
      </c>
      <c r="N310" s="734" t="s">
        <v>466</v>
      </c>
      <c r="O310" s="734" t="s">
        <v>466</v>
      </c>
      <c r="P310" s="649" t="s">
        <v>554</v>
      </c>
    </row>
    <row r="311" spans="1:16">
      <c r="A311" s="736">
        <v>45762</v>
      </c>
      <c r="B311" s="734" t="s">
        <v>503</v>
      </c>
      <c r="C311" s="734" t="s">
        <v>1756</v>
      </c>
      <c r="D311" s="734" t="s">
        <v>1025</v>
      </c>
      <c r="E311" s="734">
        <v>41</v>
      </c>
      <c r="F311" s="735">
        <v>45979</v>
      </c>
      <c r="G311" s="734" t="s">
        <v>462</v>
      </c>
      <c r="H311" s="734" t="s">
        <v>504</v>
      </c>
      <c r="I311" s="734" t="s">
        <v>466</v>
      </c>
      <c r="J311" s="734" t="s">
        <v>505</v>
      </c>
      <c r="K311" s="734" t="s">
        <v>466</v>
      </c>
      <c r="L311" s="734" t="s">
        <v>466</v>
      </c>
      <c r="M311" s="734" t="s">
        <v>466</v>
      </c>
      <c r="N311" s="734" t="s">
        <v>466</v>
      </c>
      <c r="O311" s="734" t="s">
        <v>466</v>
      </c>
      <c r="P311" s="649" t="s">
        <v>554</v>
      </c>
    </row>
    <row r="312" spans="1:16">
      <c r="A312" s="736">
        <v>45762</v>
      </c>
      <c r="B312" s="734" t="s">
        <v>503</v>
      </c>
      <c r="C312" s="734" t="s">
        <v>1756</v>
      </c>
      <c r="D312" s="734" t="s">
        <v>1025</v>
      </c>
      <c r="E312" s="734">
        <v>42</v>
      </c>
      <c r="F312" s="735">
        <v>45979</v>
      </c>
      <c r="G312" s="734" t="s">
        <v>462</v>
      </c>
      <c r="H312" s="734" t="s">
        <v>504</v>
      </c>
      <c r="I312" s="734" t="s">
        <v>466</v>
      </c>
      <c r="J312" s="734" t="s">
        <v>505</v>
      </c>
      <c r="K312" s="734" t="s">
        <v>466</v>
      </c>
      <c r="L312" s="734" t="s">
        <v>466</v>
      </c>
      <c r="M312" s="734" t="s">
        <v>466</v>
      </c>
      <c r="N312" s="734" t="s">
        <v>466</v>
      </c>
      <c r="O312" s="734" t="s">
        <v>466</v>
      </c>
      <c r="P312" s="649" t="s">
        <v>554</v>
      </c>
    </row>
    <row r="313" spans="1:16">
      <c r="A313" s="736">
        <v>45762</v>
      </c>
      <c r="B313" s="734" t="s">
        <v>503</v>
      </c>
      <c r="C313" s="734" t="s">
        <v>1756</v>
      </c>
      <c r="D313" s="734" t="s">
        <v>1025</v>
      </c>
      <c r="E313" s="734">
        <v>43</v>
      </c>
      <c r="F313" s="735">
        <v>45979</v>
      </c>
      <c r="G313" s="734" t="s">
        <v>462</v>
      </c>
      <c r="H313" s="734" t="s">
        <v>504</v>
      </c>
      <c r="I313" s="734" t="s">
        <v>466</v>
      </c>
      <c r="J313" s="734" t="s">
        <v>505</v>
      </c>
      <c r="K313" s="734" t="s">
        <v>466</v>
      </c>
      <c r="L313" s="734" t="s">
        <v>466</v>
      </c>
      <c r="M313" s="734" t="s">
        <v>466</v>
      </c>
      <c r="N313" s="734" t="s">
        <v>466</v>
      </c>
      <c r="O313" s="734" t="s">
        <v>466</v>
      </c>
      <c r="P313" s="649" t="s">
        <v>554</v>
      </c>
    </row>
    <row r="314" spans="1:16">
      <c r="A314" s="736">
        <v>45762</v>
      </c>
      <c r="B314" s="734" t="s">
        <v>503</v>
      </c>
      <c r="C314" s="734" t="s">
        <v>1756</v>
      </c>
      <c r="D314" s="734" t="s">
        <v>1025</v>
      </c>
      <c r="E314" s="734">
        <v>44</v>
      </c>
      <c r="F314" s="735">
        <v>45979</v>
      </c>
      <c r="G314" s="734" t="s">
        <v>462</v>
      </c>
      <c r="H314" s="734" t="s">
        <v>504</v>
      </c>
      <c r="I314" s="734" t="s">
        <v>466</v>
      </c>
      <c r="J314" s="734" t="s">
        <v>505</v>
      </c>
      <c r="K314" s="734" t="s">
        <v>466</v>
      </c>
      <c r="L314" s="734" t="s">
        <v>466</v>
      </c>
      <c r="M314" s="734" t="s">
        <v>466</v>
      </c>
      <c r="N314" s="734" t="s">
        <v>466</v>
      </c>
      <c r="O314" s="734" t="s">
        <v>466</v>
      </c>
      <c r="P314" s="649" t="s">
        <v>554</v>
      </c>
    </row>
    <row r="315" spans="1:16">
      <c r="A315" s="736">
        <v>45762</v>
      </c>
      <c r="B315" s="734" t="s">
        <v>503</v>
      </c>
      <c r="C315" s="734" t="s">
        <v>1756</v>
      </c>
      <c r="D315" s="734" t="s">
        <v>1026</v>
      </c>
      <c r="E315" s="734">
        <v>45</v>
      </c>
      <c r="F315" s="735">
        <v>45979</v>
      </c>
      <c r="G315" s="734" t="s">
        <v>462</v>
      </c>
      <c r="H315" s="734" t="s">
        <v>504</v>
      </c>
      <c r="I315" s="734" t="s">
        <v>466</v>
      </c>
      <c r="J315" s="734" t="s">
        <v>505</v>
      </c>
      <c r="K315" s="734" t="s">
        <v>466</v>
      </c>
      <c r="L315" s="734" t="s">
        <v>466</v>
      </c>
      <c r="M315" s="734" t="s">
        <v>466</v>
      </c>
      <c r="N315" s="734" t="s">
        <v>466</v>
      </c>
      <c r="O315" s="734" t="s">
        <v>466</v>
      </c>
      <c r="P315" s="649" t="s">
        <v>554</v>
      </c>
    </row>
    <row r="316" spans="1:16">
      <c r="A316" s="736">
        <v>45762</v>
      </c>
      <c r="B316" s="734" t="s">
        <v>503</v>
      </c>
      <c r="C316" s="734" t="s">
        <v>1756</v>
      </c>
      <c r="D316" s="734" t="s">
        <v>1027</v>
      </c>
      <c r="E316" s="734">
        <v>46</v>
      </c>
      <c r="F316" s="735">
        <v>45979</v>
      </c>
      <c r="G316" s="734" t="s">
        <v>462</v>
      </c>
      <c r="H316" s="734" t="s">
        <v>504</v>
      </c>
      <c r="I316" s="734" t="s">
        <v>466</v>
      </c>
      <c r="J316" s="734" t="s">
        <v>505</v>
      </c>
      <c r="K316" s="734" t="s">
        <v>466</v>
      </c>
      <c r="L316" s="734" t="s">
        <v>466</v>
      </c>
      <c r="M316" s="734" t="s">
        <v>466</v>
      </c>
      <c r="N316" s="734" t="s">
        <v>466</v>
      </c>
      <c r="O316" s="734" t="s">
        <v>466</v>
      </c>
      <c r="P316" s="649" t="s">
        <v>554</v>
      </c>
    </row>
    <row r="317" spans="1:16">
      <c r="A317" s="736">
        <v>45762</v>
      </c>
      <c r="B317" s="734" t="s">
        <v>503</v>
      </c>
      <c r="C317" s="734" t="s">
        <v>1756</v>
      </c>
      <c r="D317" s="734" t="s">
        <v>1028</v>
      </c>
      <c r="E317" s="734">
        <v>47</v>
      </c>
      <c r="F317" s="735">
        <v>45979</v>
      </c>
      <c r="G317" s="734" t="s">
        <v>462</v>
      </c>
      <c r="H317" s="734" t="s">
        <v>504</v>
      </c>
      <c r="I317" s="734" t="s">
        <v>466</v>
      </c>
      <c r="J317" s="734" t="s">
        <v>505</v>
      </c>
      <c r="K317" s="734" t="s">
        <v>466</v>
      </c>
      <c r="L317" s="734" t="s">
        <v>466</v>
      </c>
      <c r="M317" s="734" t="s">
        <v>466</v>
      </c>
      <c r="N317" s="734" t="s">
        <v>466</v>
      </c>
      <c r="O317" s="734" t="s">
        <v>466</v>
      </c>
      <c r="P317" s="649" t="s">
        <v>554</v>
      </c>
    </row>
    <row r="318" spans="1:16">
      <c r="A318" s="736">
        <v>45762</v>
      </c>
      <c r="B318" s="734" t="s">
        <v>503</v>
      </c>
      <c r="C318" s="734" t="s">
        <v>1756</v>
      </c>
      <c r="D318" s="734" t="s">
        <v>1028</v>
      </c>
      <c r="E318" s="734">
        <v>48</v>
      </c>
      <c r="F318" s="735">
        <v>45979</v>
      </c>
      <c r="G318" s="734" t="s">
        <v>462</v>
      </c>
      <c r="H318" s="734" t="s">
        <v>504</v>
      </c>
      <c r="I318" s="734" t="s">
        <v>466</v>
      </c>
      <c r="J318" s="734" t="s">
        <v>505</v>
      </c>
      <c r="K318" s="734" t="s">
        <v>466</v>
      </c>
      <c r="L318" s="734" t="s">
        <v>466</v>
      </c>
      <c r="M318" s="734" t="s">
        <v>466</v>
      </c>
      <c r="N318" s="734" t="s">
        <v>466</v>
      </c>
      <c r="O318" s="734" t="s">
        <v>466</v>
      </c>
      <c r="P318" s="649" t="s">
        <v>554</v>
      </c>
    </row>
    <row r="319" spans="1:16">
      <c r="A319" s="736">
        <v>45762</v>
      </c>
      <c r="B319" s="734" t="s">
        <v>503</v>
      </c>
      <c r="C319" s="734" t="s">
        <v>1756</v>
      </c>
      <c r="D319" s="734" t="s">
        <v>1028</v>
      </c>
      <c r="E319" s="734">
        <v>49</v>
      </c>
      <c r="F319" s="735">
        <v>45979</v>
      </c>
      <c r="G319" s="734" t="s">
        <v>462</v>
      </c>
      <c r="H319" s="734" t="s">
        <v>504</v>
      </c>
      <c r="I319" s="734" t="s">
        <v>466</v>
      </c>
      <c r="J319" s="734" t="s">
        <v>505</v>
      </c>
      <c r="K319" s="734" t="s">
        <v>466</v>
      </c>
      <c r="L319" s="734" t="s">
        <v>466</v>
      </c>
      <c r="M319" s="734" t="s">
        <v>466</v>
      </c>
      <c r="N319" s="734" t="s">
        <v>466</v>
      </c>
      <c r="O319" s="734" t="s">
        <v>466</v>
      </c>
      <c r="P319" s="649" t="s">
        <v>554</v>
      </c>
    </row>
    <row r="320" spans="1:16">
      <c r="A320" s="736">
        <v>45762</v>
      </c>
      <c r="B320" s="734" t="s">
        <v>503</v>
      </c>
      <c r="C320" s="734" t="s">
        <v>1756</v>
      </c>
      <c r="D320" s="734" t="s">
        <v>484</v>
      </c>
      <c r="E320" s="734">
        <v>50</v>
      </c>
      <c r="F320" s="735">
        <v>45979</v>
      </c>
      <c r="G320" s="734" t="s">
        <v>462</v>
      </c>
      <c r="H320" s="734" t="s">
        <v>504</v>
      </c>
      <c r="I320" s="734" t="s">
        <v>466</v>
      </c>
      <c r="J320" s="734" t="s">
        <v>505</v>
      </c>
      <c r="K320" s="734" t="s">
        <v>466</v>
      </c>
      <c r="L320" s="734" t="s">
        <v>466</v>
      </c>
      <c r="M320" s="734" t="s">
        <v>466</v>
      </c>
      <c r="N320" s="734" t="s">
        <v>466</v>
      </c>
      <c r="O320" s="734" t="s">
        <v>466</v>
      </c>
      <c r="P320" s="649" t="s">
        <v>554</v>
      </c>
    </row>
    <row r="321" spans="1:16">
      <c r="A321" s="736">
        <v>45762</v>
      </c>
      <c r="B321" s="734" t="s">
        <v>503</v>
      </c>
      <c r="C321" s="734" t="s">
        <v>1756</v>
      </c>
      <c r="D321" s="734" t="s">
        <v>484</v>
      </c>
      <c r="E321" s="734">
        <v>51</v>
      </c>
      <c r="F321" s="735">
        <v>45979</v>
      </c>
      <c r="G321" s="734" t="s">
        <v>462</v>
      </c>
      <c r="H321" s="734" t="s">
        <v>504</v>
      </c>
      <c r="I321" s="734" t="s">
        <v>466</v>
      </c>
      <c r="J321" s="734" t="s">
        <v>505</v>
      </c>
      <c r="K321" s="734" t="s">
        <v>466</v>
      </c>
      <c r="L321" s="734" t="s">
        <v>466</v>
      </c>
      <c r="M321" s="734" t="s">
        <v>466</v>
      </c>
      <c r="N321" s="734" t="s">
        <v>466</v>
      </c>
      <c r="O321" s="734" t="s">
        <v>466</v>
      </c>
      <c r="P321" s="649" t="s">
        <v>554</v>
      </c>
    </row>
    <row r="322" spans="1:16">
      <c r="A322" s="736">
        <v>45762</v>
      </c>
      <c r="B322" s="734" t="s">
        <v>503</v>
      </c>
      <c r="C322" s="734" t="s">
        <v>1756</v>
      </c>
      <c r="D322" s="734" t="s">
        <v>484</v>
      </c>
      <c r="E322" s="734">
        <v>52</v>
      </c>
      <c r="F322" s="735">
        <v>45979</v>
      </c>
      <c r="G322" s="734" t="s">
        <v>462</v>
      </c>
      <c r="H322" s="734" t="s">
        <v>504</v>
      </c>
      <c r="I322" s="734" t="s">
        <v>466</v>
      </c>
      <c r="J322" s="734" t="s">
        <v>505</v>
      </c>
      <c r="K322" s="734" t="s">
        <v>466</v>
      </c>
      <c r="L322" s="734" t="s">
        <v>466</v>
      </c>
      <c r="M322" s="734" t="s">
        <v>466</v>
      </c>
      <c r="N322" s="734" t="s">
        <v>466</v>
      </c>
      <c r="O322" s="734" t="s">
        <v>466</v>
      </c>
      <c r="P322" s="649" t="s">
        <v>554</v>
      </c>
    </row>
    <row r="323" spans="1:16">
      <c r="A323" s="736">
        <v>45762</v>
      </c>
      <c r="B323" s="734" t="s">
        <v>503</v>
      </c>
      <c r="C323" s="734" t="s">
        <v>1756</v>
      </c>
      <c r="D323" s="734" t="s">
        <v>534</v>
      </c>
      <c r="E323" s="734">
        <v>53</v>
      </c>
      <c r="F323" s="735">
        <v>45979</v>
      </c>
      <c r="G323" s="734" t="s">
        <v>462</v>
      </c>
      <c r="H323" s="734" t="s">
        <v>504</v>
      </c>
      <c r="I323" s="734" t="s">
        <v>466</v>
      </c>
      <c r="J323" s="734" t="s">
        <v>505</v>
      </c>
      <c r="K323" s="734" t="s">
        <v>466</v>
      </c>
      <c r="L323" s="734" t="s">
        <v>466</v>
      </c>
      <c r="M323" s="734" t="s">
        <v>466</v>
      </c>
      <c r="N323" s="734" t="s">
        <v>466</v>
      </c>
      <c r="O323" s="734" t="s">
        <v>466</v>
      </c>
      <c r="P323" s="649" t="s">
        <v>554</v>
      </c>
    </row>
    <row r="324" spans="1:16">
      <c r="A324" s="736">
        <v>45762</v>
      </c>
      <c r="B324" s="734" t="s">
        <v>503</v>
      </c>
      <c r="C324" s="734" t="s">
        <v>1756</v>
      </c>
      <c r="D324" s="734" t="s">
        <v>697</v>
      </c>
      <c r="E324" s="734">
        <v>54</v>
      </c>
      <c r="F324" s="735">
        <v>45979</v>
      </c>
      <c r="G324" s="734" t="s">
        <v>462</v>
      </c>
      <c r="H324" s="734" t="s">
        <v>504</v>
      </c>
      <c r="I324" s="734" t="s">
        <v>466</v>
      </c>
      <c r="J324" s="734" t="s">
        <v>505</v>
      </c>
      <c r="K324" s="734" t="s">
        <v>466</v>
      </c>
      <c r="L324" s="734" t="s">
        <v>466</v>
      </c>
      <c r="M324" s="734" t="s">
        <v>466</v>
      </c>
      <c r="N324" s="734" t="s">
        <v>466</v>
      </c>
      <c r="O324" s="734" t="s">
        <v>466</v>
      </c>
      <c r="P324" s="649" t="s">
        <v>554</v>
      </c>
    </row>
    <row r="325" spans="1:16">
      <c r="A325" s="736">
        <v>45762</v>
      </c>
      <c r="B325" s="734" t="s">
        <v>503</v>
      </c>
      <c r="C325" s="734" t="s">
        <v>1756</v>
      </c>
      <c r="D325" s="734" t="s">
        <v>697</v>
      </c>
      <c r="E325" s="734">
        <v>55</v>
      </c>
      <c r="F325" s="735">
        <v>45979</v>
      </c>
      <c r="G325" s="734" t="s">
        <v>462</v>
      </c>
      <c r="H325" s="734" t="s">
        <v>504</v>
      </c>
      <c r="I325" s="734" t="s">
        <v>466</v>
      </c>
      <c r="J325" s="734" t="s">
        <v>505</v>
      </c>
      <c r="K325" s="734" t="s">
        <v>466</v>
      </c>
      <c r="L325" s="734" t="s">
        <v>466</v>
      </c>
      <c r="M325" s="734" t="s">
        <v>466</v>
      </c>
      <c r="N325" s="734" t="s">
        <v>466</v>
      </c>
      <c r="O325" s="734" t="s">
        <v>466</v>
      </c>
      <c r="P325" s="649" t="s">
        <v>554</v>
      </c>
    </row>
    <row r="326" spans="1:16">
      <c r="A326" s="736">
        <v>45762</v>
      </c>
      <c r="B326" s="734" t="s">
        <v>503</v>
      </c>
      <c r="C326" s="734" t="s">
        <v>1756</v>
      </c>
      <c r="D326" s="734" t="s">
        <v>1029</v>
      </c>
      <c r="E326" s="734">
        <v>56</v>
      </c>
      <c r="F326" s="735">
        <v>45979</v>
      </c>
      <c r="G326" s="734" t="s">
        <v>462</v>
      </c>
      <c r="H326" s="734" t="s">
        <v>504</v>
      </c>
      <c r="I326" s="734" t="s">
        <v>466</v>
      </c>
      <c r="J326" s="734" t="s">
        <v>505</v>
      </c>
      <c r="K326" s="734" t="s">
        <v>466</v>
      </c>
      <c r="L326" s="734" t="s">
        <v>466</v>
      </c>
      <c r="M326" s="734" t="s">
        <v>466</v>
      </c>
      <c r="N326" s="734" t="s">
        <v>466</v>
      </c>
      <c r="O326" s="734" t="s">
        <v>466</v>
      </c>
      <c r="P326" s="649" t="s">
        <v>554</v>
      </c>
    </row>
    <row r="327" spans="1:16">
      <c r="A327" s="736">
        <v>45762</v>
      </c>
      <c r="B327" s="734" t="s">
        <v>503</v>
      </c>
      <c r="C327" s="734" t="s">
        <v>1756</v>
      </c>
      <c r="D327" s="734" t="s">
        <v>1029</v>
      </c>
      <c r="E327" s="734">
        <v>57</v>
      </c>
      <c r="F327" s="735">
        <v>45979</v>
      </c>
      <c r="G327" s="734" t="s">
        <v>462</v>
      </c>
      <c r="H327" s="734" t="s">
        <v>504</v>
      </c>
      <c r="I327" s="734" t="s">
        <v>466</v>
      </c>
      <c r="J327" s="734" t="s">
        <v>505</v>
      </c>
      <c r="K327" s="734" t="s">
        <v>466</v>
      </c>
      <c r="L327" s="734" t="s">
        <v>466</v>
      </c>
      <c r="M327" s="734" t="s">
        <v>466</v>
      </c>
      <c r="N327" s="734" t="s">
        <v>466</v>
      </c>
      <c r="O327" s="734" t="s">
        <v>466</v>
      </c>
      <c r="P327" s="649" t="s">
        <v>554</v>
      </c>
    </row>
    <row r="328" spans="1:16">
      <c r="A328" s="736">
        <v>45762</v>
      </c>
      <c r="B328" s="734" t="s">
        <v>503</v>
      </c>
      <c r="C328" s="734" t="s">
        <v>1756</v>
      </c>
      <c r="D328" s="734" t="s">
        <v>1030</v>
      </c>
      <c r="E328" s="734">
        <v>58</v>
      </c>
      <c r="F328" s="735">
        <v>45979</v>
      </c>
      <c r="G328" s="734" t="s">
        <v>462</v>
      </c>
      <c r="H328" s="734" t="s">
        <v>504</v>
      </c>
      <c r="I328" s="734" t="s">
        <v>466</v>
      </c>
      <c r="J328" s="734" t="s">
        <v>505</v>
      </c>
      <c r="K328" s="734" t="s">
        <v>466</v>
      </c>
      <c r="L328" s="734" t="s">
        <v>466</v>
      </c>
      <c r="M328" s="734" t="s">
        <v>466</v>
      </c>
      <c r="N328" s="734" t="s">
        <v>466</v>
      </c>
      <c r="O328" s="734" t="s">
        <v>466</v>
      </c>
      <c r="P328" s="649" t="s">
        <v>554</v>
      </c>
    </row>
    <row r="329" spans="1:16">
      <c r="A329" s="736">
        <v>45762</v>
      </c>
      <c r="B329" s="734" t="s">
        <v>503</v>
      </c>
      <c r="C329" s="734" t="s">
        <v>1756</v>
      </c>
      <c r="D329" s="734" t="s">
        <v>487</v>
      </c>
      <c r="E329" s="734">
        <v>59</v>
      </c>
      <c r="F329" s="735">
        <v>45979</v>
      </c>
      <c r="G329" s="734" t="s">
        <v>462</v>
      </c>
      <c r="H329" s="734" t="s">
        <v>504</v>
      </c>
      <c r="I329" s="734" t="s">
        <v>466</v>
      </c>
      <c r="J329" s="734" t="s">
        <v>505</v>
      </c>
      <c r="K329" s="734" t="s">
        <v>466</v>
      </c>
      <c r="L329" s="734" t="s">
        <v>466</v>
      </c>
      <c r="M329" s="734" t="s">
        <v>466</v>
      </c>
      <c r="N329" s="734" t="s">
        <v>466</v>
      </c>
      <c r="O329" s="734" t="s">
        <v>466</v>
      </c>
      <c r="P329" s="649" t="s">
        <v>554</v>
      </c>
    </row>
    <row r="330" spans="1:16">
      <c r="A330" s="736">
        <v>45762</v>
      </c>
      <c r="B330" s="734" t="s">
        <v>503</v>
      </c>
      <c r="C330" s="734" t="s">
        <v>1756</v>
      </c>
      <c r="D330" s="734" t="s">
        <v>1030</v>
      </c>
      <c r="E330" s="734">
        <v>60</v>
      </c>
      <c r="F330" s="735">
        <v>45979</v>
      </c>
      <c r="G330" s="734" t="s">
        <v>462</v>
      </c>
      <c r="H330" s="734" t="s">
        <v>504</v>
      </c>
      <c r="I330" s="734" t="s">
        <v>466</v>
      </c>
      <c r="J330" s="734" t="s">
        <v>505</v>
      </c>
      <c r="K330" s="734" t="s">
        <v>466</v>
      </c>
      <c r="L330" s="734" t="s">
        <v>466</v>
      </c>
      <c r="M330" s="734" t="s">
        <v>466</v>
      </c>
      <c r="N330" s="734" t="s">
        <v>466</v>
      </c>
      <c r="O330" s="734" t="s">
        <v>466</v>
      </c>
      <c r="P330" s="649" t="s">
        <v>554</v>
      </c>
    </row>
    <row r="331" spans="1:16" s="238" customFormat="1"/>
    <row r="332" spans="1:16">
      <c r="A332" s="852" t="s">
        <v>2070</v>
      </c>
      <c r="B332" s="850" t="s">
        <v>503</v>
      </c>
      <c r="C332" s="850" t="s">
        <v>1756</v>
      </c>
      <c r="D332" s="850" t="s">
        <v>461</v>
      </c>
      <c r="E332" s="850">
        <v>1</v>
      </c>
      <c r="F332" s="860">
        <v>45969</v>
      </c>
      <c r="G332" s="850" t="s">
        <v>462</v>
      </c>
      <c r="H332" s="850" t="s">
        <v>504</v>
      </c>
      <c r="I332" s="850" t="s">
        <v>466</v>
      </c>
      <c r="J332" s="850" t="s">
        <v>505</v>
      </c>
      <c r="K332" s="850" t="s">
        <v>466</v>
      </c>
      <c r="L332" s="850" t="s">
        <v>466</v>
      </c>
      <c r="M332" s="850" t="s">
        <v>466</v>
      </c>
      <c r="N332" s="850" t="s">
        <v>466</v>
      </c>
      <c r="O332" s="850" t="s">
        <v>466</v>
      </c>
      <c r="P332" s="855" t="s">
        <v>553</v>
      </c>
    </row>
    <row r="333" spans="1:16">
      <c r="A333" s="852" t="s">
        <v>2070</v>
      </c>
      <c r="B333" s="850" t="s">
        <v>503</v>
      </c>
      <c r="C333" s="850" t="s">
        <v>1756</v>
      </c>
      <c r="D333" s="850" t="s">
        <v>506</v>
      </c>
      <c r="E333" s="850">
        <v>2</v>
      </c>
      <c r="F333" s="860">
        <v>45969</v>
      </c>
      <c r="G333" s="850" t="s">
        <v>462</v>
      </c>
      <c r="H333" s="850" t="s">
        <v>504</v>
      </c>
      <c r="I333" s="850" t="s">
        <v>466</v>
      </c>
      <c r="J333" s="850" t="s">
        <v>505</v>
      </c>
      <c r="K333" s="850" t="s">
        <v>466</v>
      </c>
      <c r="L333" s="850" t="s">
        <v>466</v>
      </c>
      <c r="M333" s="850" t="s">
        <v>466</v>
      </c>
      <c r="N333" s="850" t="s">
        <v>466</v>
      </c>
      <c r="O333" s="850" t="s">
        <v>466</v>
      </c>
      <c r="P333" s="855" t="s">
        <v>553</v>
      </c>
    </row>
    <row r="334" spans="1:16">
      <c r="A334" s="852" t="s">
        <v>2070</v>
      </c>
      <c r="B334" s="850" t="s">
        <v>503</v>
      </c>
      <c r="C334" s="850" t="s">
        <v>1756</v>
      </c>
      <c r="D334" s="850" t="s">
        <v>506</v>
      </c>
      <c r="E334" s="850">
        <v>3</v>
      </c>
      <c r="F334" s="860">
        <v>45969</v>
      </c>
      <c r="G334" s="850" t="s">
        <v>462</v>
      </c>
      <c r="H334" s="850" t="s">
        <v>504</v>
      </c>
      <c r="I334" s="850" t="s">
        <v>466</v>
      </c>
      <c r="J334" s="850" t="s">
        <v>505</v>
      </c>
      <c r="K334" s="850" t="s">
        <v>466</v>
      </c>
      <c r="L334" s="850" t="s">
        <v>466</v>
      </c>
      <c r="M334" s="850" t="s">
        <v>466</v>
      </c>
      <c r="N334" s="850" t="s">
        <v>466</v>
      </c>
      <c r="O334" s="850" t="s">
        <v>466</v>
      </c>
      <c r="P334" s="855" t="s">
        <v>553</v>
      </c>
    </row>
    <row r="335" spans="1:16">
      <c r="A335" s="852" t="s">
        <v>2070</v>
      </c>
      <c r="B335" s="850" t="s">
        <v>503</v>
      </c>
      <c r="C335" s="850" t="s">
        <v>1756</v>
      </c>
      <c r="D335" s="850" t="s">
        <v>507</v>
      </c>
      <c r="E335" s="850">
        <v>5</v>
      </c>
      <c r="F335" s="860">
        <v>45969</v>
      </c>
      <c r="G335" s="850" t="s">
        <v>462</v>
      </c>
      <c r="H335" s="850" t="s">
        <v>504</v>
      </c>
      <c r="I335" s="850" t="s">
        <v>466</v>
      </c>
      <c r="J335" s="850" t="s">
        <v>505</v>
      </c>
      <c r="K335" s="850" t="s">
        <v>466</v>
      </c>
      <c r="L335" s="850" t="s">
        <v>466</v>
      </c>
      <c r="M335" s="850" t="s">
        <v>466</v>
      </c>
      <c r="N335" s="850" t="s">
        <v>466</v>
      </c>
      <c r="O335" s="850" t="s">
        <v>466</v>
      </c>
      <c r="P335" s="855" t="s">
        <v>553</v>
      </c>
    </row>
    <row r="336" spans="1:16">
      <c r="A336" s="852" t="s">
        <v>2070</v>
      </c>
      <c r="B336" s="850" t="s">
        <v>503</v>
      </c>
      <c r="C336" s="850" t="s">
        <v>1756</v>
      </c>
      <c r="D336" s="850" t="s">
        <v>507</v>
      </c>
      <c r="E336" s="850">
        <v>4</v>
      </c>
      <c r="F336" s="860">
        <v>45969</v>
      </c>
      <c r="G336" s="850" t="s">
        <v>462</v>
      </c>
      <c r="H336" s="850" t="s">
        <v>504</v>
      </c>
      <c r="I336" s="850" t="s">
        <v>466</v>
      </c>
      <c r="J336" s="850" t="s">
        <v>505</v>
      </c>
      <c r="K336" s="850" t="s">
        <v>466</v>
      </c>
      <c r="L336" s="850" t="s">
        <v>466</v>
      </c>
      <c r="M336" s="850" t="s">
        <v>466</v>
      </c>
      <c r="N336" s="850" t="s">
        <v>466</v>
      </c>
      <c r="O336" s="850" t="s">
        <v>466</v>
      </c>
      <c r="P336" s="855" t="s">
        <v>553</v>
      </c>
    </row>
    <row r="337" spans="1:16">
      <c r="A337" s="852" t="s">
        <v>2070</v>
      </c>
      <c r="B337" s="850" t="s">
        <v>503</v>
      </c>
      <c r="C337" s="850" t="s">
        <v>1756</v>
      </c>
      <c r="D337" s="850" t="s">
        <v>508</v>
      </c>
      <c r="E337" s="850">
        <v>6</v>
      </c>
      <c r="F337" s="860">
        <v>45969</v>
      </c>
      <c r="G337" s="850" t="s">
        <v>462</v>
      </c>
      <c r="H337" s="850" t="s">
        <v>504</v>
      </c>
      <c r="I337" s="850" t="s">
        <v>466</v>
      </c>
      <c r="J337" s="850" t="s">
        <v>505</v>
      </c>
      <c r="K337" s="850" t="s">
        <v>466</v>
      </c>
      <c r="L337" s="850" t="s">
        <v>466</v>
      </c>
      <c r="M337" s="850" t="s">
        <v>466</v>
      </c>
      <c r="N337" s="850" t="s">
        <v>466</v>
      </c>
      <c r="O337" s="850" t="s">
        <v>466</v>
      </c>
      <c r="P337" s="855" t="s">
        <v>553</v>
      </c>
    </row>
    <row r="338" spans="1:16">
      <c r="A338" s="852" t="s">
        <v>2070</v>
      </c>
      <c r="B338" s="850" t="s">
        <v>503</v>
      </c>
      <c r="C338" s="850" t="s">
        <v>1756</v>
      </c>
      <c r="D338" s="850" t="s">
        <v>508</v>
      </c>
      <c r="E338" s="850">
        <v>7</v>
      </c>
      <c r="F338" s="860">
        <v>45969</v>
      </c>
      <c r="G338" s="850" t="s">
        <v>462</v>
      </c>
      <c r="H338" s="850" t="s">
        <v>504</v>
      </c>
      <c r="I338" s="850" t="s">
        <v>466</v>
      </c>
      <c r="J338" s="850" t="s">
        <v>505</v>
      </c>
      <c r="K338" s="850" t="s">
        <v>466</v>
      </c>
      <c r="L338" s="850" t="s">
        <v>466</v>
      </c>
      <c r="M338" s="850" t="s">
        <v>466</v>
      </c>
      <c r="N338" s="850" t="s">
        <v>466</v>
      </c>
      <c r="O338" s="850" t="s">
        <v>466</v>
      </c>
      <c r="P338" s="855" t="s">
        <v>553</v>
      </c>
    </row>
    <row r="339" spans="1:16">
      <c r="A339" s="852" t="s">
        <v>2070</v>
      </c>
      <c r="B339" s="850" t="s">
        <v>503</v>
      </c>
      <c r="C339" s="850" t="s">
        <v>1756</v>
      </c>
      <c r="D339" s="850" t="s">
        <v>508</v>
      </c>
      <c r="E339" s="850">
        <v>8</v>
      </c>
      <c r="F339" s="860">
        <v>45969</v>
      </c>
      <c r="G339" s="850" t="s">
        <v>462</v>
      </c>
      <c r="H339" s="850" t="s">
        <v>504</v>
      </c>
      <c r="I339" s="850" t="s">
        <v>466</v>
      </c>
      <c r="J339" s="850" t="s">
        <v>505</v>
      </c>
      <c r="K339" s="850" t="s">
        <v>466</v>
      </c>
      <c r="L339" s="850" t="s">
        <v>466</v>
      </c>
      <c r="M339" s="850" t="s">
        <v>466</v>
      </c>
      <c r="N339" s="850" t="s">
        <v>466</v>
      </c>
      <c r="O339" s="850" t="s">
        <v>466</v>
      </c>
      <c r="P339" s="855" t="s">
        <v>553</v>
      </c>
    </row>
    <row r="340" spans="1:16">
      <c r="A340" s="852" t="s">
        <v>2070</v>
      </c>
      <c r="B340" s="850" t="s">
        <v>503</v>
      </c>
      <c r="C340" s="850" t="s">
        <v>1756</v>
      </c>
      <c r="D340" s="850" t="s">
        <v>509</v>
      </c>
      <c r="E340" s="850">
        <v>9</v>
      </c>
      <c r="F340" s="860">
        <v>45969</v>
      </c>
      <c r="G340" s="850" t="s">
        <v>462</v>
      </c>
      <c r="H340" s="850" t="s">
        <v>504</v>
      </c>
      <c r="I340" s="850" t="s">
        <v>466</v>
      </c>
      <c r="J340" s="850" t="s">
        <v>505</v>
      </c>
      <c r="K340" s="850" t="s">
        <v>466</v>
      </c>
      <c r="L340" s="850" t="s">
        <v>466</v>
      </c>
      <c r="M340" s="850" t="s">
        <v>466</v>
      </c>
      <c r="N340" s="850" t="s">
        <v>466</v>
      </c>
      <c r="O340" s="850" t="s">
        <v>466</v>
      </c>
      <c r="P340" s="855" t="s">
        <v>553</v>
      </c>
    </row>
    <row r="341" spans="1:16">
      <c r="A341" s="852" t="s">
        <v>2070</v>
      </c>
      <c r="B341" s="850" t="s">
        <v>503</v>
      </c>
      <c r="C341" s="850" t="s">
        <v>1756</v>
      </c>
      <c r="D341" s="850" t="s">
        <v>509</v>
      </c>
      <c r="E341" s="850">
        <v>10</v>
      </c>
      <c r="F341" s="860">
        <v>45969</v>
      </c>
      <c r="G341" s="850" t="s">
        <v>462</v>
      </c>
      <c r="H341" s="850" t="s">
        <v>504</v>
      </c>
      <c r="I341" s="850" t="s">
        <v>466</v>
      </c>
      <c r="J341" s="850" t="s">
        <v>505</v>
      </c>
      <c r="K341" s="850" t="s">
        <v>466</v>
      </c>
      <c r="L341" s="850" t="s">
        <v>466</v>
      </c>
      <c r="M341" s="850" t="s">
        <v>466</v>
      </c>
      <c r="N341" s="850" t="s">
        <v>466</v>
      </c>
      <c r="O341" s="850" t="s">
        <v>466</v>
      </c>
      <c r="P341" s="855" t="s">
        <v>553</v>
      </c>
    </row>
    <row r="342" spans="1:16">
      <c r="A342" s="852" t="s">
        <v>2070</v>
      </c>
      <c r="B342" s="850" t="s">
        <v>503</v>
      </c>
      <c r="C342" s="850" t="s">
        <v>1756</v>
      </c>
      <c r="D342" s="850" t="s">
        <v>510</v>
      </c>
      <c r="E342" s="850">
        <v>11</v>
      </c>
      <c r="F342" s="860">
        <v>45969</v>
      </c>
      <c r="G342" s="850" t="s">
        <v>462</v>
      </c>
      <c r="H342" s="850" t="s">
        <v>504</v>
      </c>
      <c r="I342" s="850" t="s">
        <v>466</v>
      </c>
      <c r="J342" s="850" t="s">
        <v>505</v>
      </c>
      <c r="K342" s="850" t="s">
        <v>466</v>
      </c>
      <c r="L342" s="850" t="s">
        <v>466</v>
      </c>
      <c r="M342" s="850" t="s">
        <v>466</v>
      </c>
      <c r="N342" s="850" t="s">
        <v>466</v>
      </c>
      <c r="O342" s="850" t="s">
        <v>466</v>
      </c>
      <c r="P342" s="855" t="s">
        <v>553</v>
      </c>
    </row>
    <row r="343" spans="1:16">
      <c r="A343" s="852" t="s">
        <v>2070</v>
      </c>
      <c r="B343" s="850" t="s">
        <v>503</v>
      </c>
      <c r="C343" s="850" t="s">
        <v>1756</v>
      </c>
      <c r="D343" s="850" t="s">
        <v>511</v>
      </c>
      <c r="E343" s="850">
        <v>12</v>
      </c>
      <c r="F343" s="860">
        <v>45969</v>
      </c>
      <c r="G343" s="850" t="s">
        <v>462</v>
      </c>
      <c r="H343" s="850" t="s">
        <v>504</v>
      </c>
      <c r="I343" s="850" t="s">
        <v>466</v>
      </c>
      <c r="J343" s="850" t="s">
        <v>505</v>
      </c>
      <c r="K343" s="850" t="s">
        <v>466</v>
      </c>
      <c r="L343" s="850" t="s">
        <v>466</v>
      </c>
      <c r="M343" s="850" t="s">
        <v>466</v>
      </c>
      <c r="N343" s="850" t="s">
        <v>466</v>
      </c>
      <c r="O343" s="850" t="s">
        <v>466</v>
      </c>
      <c r="P343" s="855" t="s">
        <v>553</v>
      </c>
    </row>
    <row r="344" spans="1:16">
      <c r="A344" s="852" t="s">
        <v>2070</v>
      </c>
      <c r="B344" s="850" t="s">
        <v>503</v>
      </c>
      <c r="C344" s="850" t="s">
        <v>1756</v>
      </c>
      <c r="D344" s="850" t="s">
        <v>510</v>
      </c>
      <c r="E344" s="850">
        <v>13</v>
      </c>
      <c r="F344" s="860">
        <v>45969</v>
      </c>
      <c r="G344" s="850" t="s">
        <v>462</v>
      </c>
      <c r="H344" s="850" t="s">
        <v>504</v>
      </c>
      <c r="I344" s="850" t="s">
        <v>466</v>
      </c>
      <c r="J344" s="850" t="s">
        <v>505</v>
      </c>
      <c r="K344" s="850" t="s">
        <v>466</v>
      </c>
      <c r="L344" s="850" t="s">
        <v>466</v>
      </c>
      <c r="M344" s="850" t="s">
        <v>466</v>
      </c>
      <c r="N344" s="850" t="s">
        <v>466</v>
      </c>
      <c r="O344" s="850" t="s">
        <v>466</v>
      </c>
      <c r="P344" s="855" t="s">
        <v>553</v>
      </c>
    </row>
    <row r="345" spans="1:16">
      <c r="A345" s="852" t="s">
        <v>2070</v>
      </c>
      <c r="B345" s="850" t="s">
        <v>503</v>
      </c>
      <c r="C345" s="850" t="s">
        <v>1756</v>
      </c>
      <c r="D345" s="850" t="s">
        <v>512</v>
      </c>
      <c r="E345" s="850">
        <v>14</v>
      </c>
      <c r="F345" s="860">
        <v>45969</v>
      </c>
      <c r="G345" s="850" t="s">
        <v>462</v>
      </c>
      <c r="H345" s="850" t="s">
        <v>504</v>
      </c>
      <c r="I345" s="850" t="s">
        <v>466</v>
      </c>
      <c r="J345" s="850" t="s">
        <v>505</v>
      </c>
      <c r="K345" s="850" t="s">
        <v>466</v>
      </c>
      <c r="L345" s="850" t="s">
        <v>466</v>
      </c>
      <c r="M345" s="850" t="s">
        <v>466</v>
      </c>
      <c r="N345" s="850" t="s">
        <v>466</v>
      </c>
      <c r="O345" s="850" t="s">
        <v>466</v>
      </c>
      <c r="P345" s="855" t="s">
        <v>553</v>
      </c>
    </row>
    <row r="346" spans="1:16">
      <c r="A346" s="852" t="s">
        <v>2070</v>
      </c>
      <c r="B346" s="850" t="s">
        <v>503</v>
      </c>
      <c r="C346" s="850" t="s">
        <v>1756</v>
      </c>
      <c r="D346" s="850" t="s">
        <v>513</v>
      </c>
      <c r="E346" s="850">
        <v>15</v>
      </c>
      <c r="F346" s="860">
        <v>45969</v>
      </c>
      <c r="G346" s="850" t="s">
        <v>462</v>
      </c>
      <c r="H346" s="850" t="s">
        <v>504</v>
      </c>
      <c r="I346" s="850" t="s">
        <v>466</v>
      </c>
      <c r="J346" s="850" t="s">
        <v>505</v>
      </c>
      <c r="K346" s="850" t="s">
        <v>466</v>
      </c>
      <c r="L346" s="850" t="s">
        <v>466</v>
      </c>
      <c r="M346" s="850" t="s">
        <v>466</v>
      </c>
      <c r="N346" s="850" t="s">
        <v>466</v>
      </c>
      <c r="O346" s="850" t="s">
        <v>466</v>
      </c>
      <c r="P346" s="855" t="s">
        <v>553</v>
      </c>
    </row>
    <row r="347" spans="1:16">
      <c r="A347" s="852" t="s">
        <v>2070</v>
      </c>
      <c r="B347" s="850" t="s">
        <v>503</v>
      </c>
      <c r="C347" s="850" t="s">
        <v>1756</v>
      </c>
      <c r="D347" s="850" t="s">
        <v>514</v>
      </c>
      <c r="E347" s="850">
        <v>16</v>
      </c>
      <c r="F347" s="860">
        <v>45969</v>
      </c>
      <c r="G347" s="850" t="s">
        <v>462</v>
      </c>
      <c r="H347" s="850" t="s">
        <v>504</v>
      </c>
      <c r="I347" s="850" t="s">
        <v>466</v>
      </c>
      <c r="J347" s="850" t="s">
        <v>505</v>
      </c>
      <c r="K347" s="850" t="s">
        <v>466</v>
      </c>
      <c r="L347" s="850" t="s">
        <v>466</v>
      </c>
      <c r="M347" s="850" t="s">
        <v>466</v>
      </c>
      <c r="N347" s="850" t="s">
        <v>466</v>
      </c>
      <c r="O347" s="850" t="s">
        <v>466</v>
      </c>
      <c r="P347" s="855" t="s">
        <v>553</v>
      </c>
    </row>
    <row r="348" spans="1:16">
      <c r="A348" s="852" t="s">
        <v>2070</v>
      </c>
      <c r="B348" s="850" t="s">
        <v>503</v>
      </c>
      <c r="C348" s="850" t="s">
        <v>1756</v>
      </c>
      <c r="D348" s="850" t="s">
        <v>515</v>
      </c>
      <c r="E348" s="850">
        <v>17</v>
      </c>
      <c r="F348" s="860">
        <v>45969</v>
      </c>
      <c r="G348" s="850" t="s">
        <v>462</v>
      </c>
      <c r="H348" s="850" t="s">
        <v>504</v>
      </c>
      <c r="I348" s="850" t="s">
        <v>466</v>
      </c>
      <c r="J348" s="850" t="s">
        <v>505</v>
      </c>
      <c r="K348" s="850" t="s">
        <v>466</v>
      </c>
      <c r="L348" s="850" t="s">
        <v>466</v>
      </c>
      <c r="M348" s="850" t="s">
        <v>466</v>
      </c>
      <c r="N348" s="850" t="s">
        <v>466</v>
      </c>
      <c r="O348" s="850" t="s">
        <v>466</v>
      </c>
      <c r="P348" s="855" t="s">
        <v>553</v>
      </c>
    </row>
    <row r="349" spans="1:16">
      <c r="A349" s="852" t="s">
        <v>2070</v>
      </c>
      <c r="B349" s="850" t="s">
        <v>503</v>
      </c>
      <c r="C349" s="850" t="s">
        <v>1756</v>
      </c>
      <c r="D349" s="850" t="s">
        <v>516</v>
      </c>
      <c r="E349" s="850">
        <v>18</v>
      </c>
      <c r="F349" s="860">
        <v>45969</v>
      </c>
      <c r="G349" s="850" t="s">
        <v>462</v>
      </c>
      <c r="H349" s="850" t="s">
        <v>504</v>
      </c>
      <c r="I349" s="850" t="s">
        <v>466</v>
      </c>
      <c r="J349" s="850" t="s">
        <v>505</v>
      </c>
      <c r="K349" s="850" t="s">
        <v>466</v>
      </c>
      <c r="L349" s="850" t="s">
        <v>466</v>
      </c>
      <c r="M349" s="850" t="s">
        <v>466</v>
      </c>
      <c r="N349" s="850" t="s">
        <v>466</v>
      </c>
      <c r="O349" s="850" t="s">
        <v>466</v>
      </c>
      <c r="P349" s="855" t="s">
        <v>553</v>
      </c>
    </row>
    <row r="350" spans="1:16">
      <c r="A350" s="852" t="s">
        <v>2070</v>
      </c>
      <c r="B350" s="850" t="s">
        <v>503</v>
      </c>
      <c r="C350" s="850" t="s">
        <v>1756</v>
      </c>
      <c r="D350" s="850" t="s">
        <v>517</v>
      </c>
      <c r="E350" s="850">
        <v>19</v>
      </c>
      <c r="F350" s="860">
        <v>45969</v>
      </c>
      <c r="G350" s="850" t="s">
        <v>462</v>
      </c>
      <c r="H350" s="850" t="s">
        <v>504</v>
      </c>
      <c r="I350" s="850" t="s">
        <v>466</v>
      </c>
      <c r="J350" s="850" t="s">
        <v>505</v>
      </c>
      <c r="K350" s="850" t="s">
        <v>466</v>
      </c>
      <c r="L350" s="850" t="s">
        <v>466</v>
      </c>
      <c r="M350" s="850" t="s">
        <v>466</v>
      </c>
      <c r="N350" s="850" t="s">
        <v>466</v>
      </c>
      <c r="O350" s="850" t="s">
        <v>466</v>
      </c>
      <c r="P350" s="855" t="s">
        <v>553</v>
      </c>
    </row>
    <row r="351" spans="1:16">
      <c r="A351" s="852" t="s">
        <v>2070</v>
      </c>
      <c r="B351" s="850" t="s">
        <v>503</v>
      </c>
      <c r="C351" s="850" t="s">
        <v>1756</v>
      </c>
      <c r="D351" s="850" t="s">
        <v>517</v>
      </c>
      <c r="E351" s="850">
        <v>20</v>
      </c>
      <c r="F351" s="860">
        <v>45969</v>
      </c>
      <c r="G351" s="850" t="s">
        <v>462</v>
      </c>
      <c r="H351" s="850" t="s">
        <v>504</v>
      </c>
      <c r="I351" s="850" t="s">
        <v>466</v>
      </c>
      <c r="J351" s="850" t="s">
        <v>505</v>
      </c>
      <c r="K351" s="850" t="s">
        <v>466</v>
      </c>
      <c r="L351" s="850" t="s">
        <v>466</v>
      </c>
      <c r="M351" s="850" t="s">
        <v>466</v>
      </c>
      <c r="N351" s="850" t="s">
        <v>466</v>
      </c>
      <c r="O351" s="850" t="s">
        <v>466</v>
      </c>
      <c r="P351" s="855" t="s">
        <v>553</v>
      </c>
    </row>
    <row r="352" spans="1:16">
      <c r="A352" s="852" t="s">
        <v>2070</v>
      </c>
      <c r="B352" s="850" t="s">
        <v>503</v>
      </c>
      <c r="C352" s="850" t="s">
        <v>1756</v>
      </c>
      <c r="D352" s="850" t="s">
        <v>517</v>
      </c>
      <c r="E352" s="850">
        <v>21</v>
      </c>
      <c r="F352" s="860">
        <v>45969</v>
      </c>
      <c r="G352" s="850" t="s">
        <v>462</v>
      </c>
      <c r="H352" s="850" t="s">
        <v>504</v>
      </c>
      <c r="I352" s="850" t="s">
        <v>466</v>
      </c>
      <c r="J352" s="850" t="s">
        <v>505</v>
      </c>
      <c r="K352" s="850" t="s">
        <v>466</v>
      </c>
      <c r="L352" s="850" t="s">
        <v>466</v>
      </c>
      <c r="M352" s="850" t="s">
        <v>466</v>
      </c>
      <c r="N352" s="850" t="s">
        <v>466</v>
      </c>
      <c r="O352" s="850" t="s">
        <v>466</v>
      </c>
      <c r="P352" s="855" t="s">
        <v>553</v>
      </c>
    </row>
    <row r="353" spans="1:16">
      <c r="A353" s="852" t="s">
        <v>2071</v>
      </c>
      <c r="B353" s="850" t="s">
        <v>503</v>
      </c>
      <c r="C353" s="850" t="s">
        <v>1756</v>
      </c>
      <c r="D353" s="850" t="s">
        <v>518</v>
      </c>
      <c r="E353" s="861">
        <v>1</v>
      </c>
      <c r="F353" s="860">
        <v>45979</v>
      </c>
      <c r="G353" s="850" t="s">
        <v>462</v>
      </c>
      <c r="H353" s="850" t="s">
        <v>504</v>
      </c>
      <c r="I353" s="850" t="s">
        <v>466</v>
      </c>
      <c r="J353" s="850" t="s">
        <v>505</v>
      </c>
      <c r="K353" s="850" t="s">
        <v>466</v>
      </c>
      <c r="L353" s="850" t="s">
        <v>466</v>
      </c>
      <c r="M353" s="850" t="s">
        <v>466</v>
      </c>
      <c r="N353" s="850" t="s">
        <v>466</v>
      </c>
      <c r="O353" s="850" t="s">
        <v>466</v>
      </c>
      <c r="P353" s="855" t="s">
        <v>554</v>
      </c>
    </row>
    <row r="354" spans="1:16">
      <c r="A354" s="852" t="s">
        <v>2071</v>
      </c>
      <c r="B354" s="850" t="s">
        <v>503</v>
      </c>
      <c r="C354" s="850" t="s">
        <v>1756</v>
      </c>
      <c r="D354" s="850" t="s">
        <v>999</v>
      </c>
      <c r="E354" s="861">
        <v>2</v>
      </c>
      <c r="F354" s="860">
        <v>45979</v>
      </c>
      <c r="G354" s="850" t="s">
        <v>462</v>
      </c>
      <c r="H354" s="850" t="s">
        <v>504</v>
      </c>
      <c r="I354" s="850" t="s">
        <v>466</v>
      </c>
      <c r="J354" s="850" t="s">
        <v>505</v>
      </c>
      <c r="K354" s="850" t="s">
        <v>466</v>
      </c>
      <c r="L354" s="850" t="s">
        <v>466</v>
      </c>
      <c r="M354" s="850" t="s">
        <v>466</v>
      </c>
      <c r="N354" s="850" t="s">
        <v>466</v>
      </c>
      <c r="O354" s="850" t="s">
        <v>466</v>
      </c>
      <c r="P354" s="855" t="s">
        <v>554</v>
      </c>
    </row>
    <row r="355" spans="1:16">
      <c r="A355" s="852" t="s">
        <v>2071</v>
      </c>
      <c r="B355" s="850" t="s">
        <v>503</v>
      </c>
      <c r="C355" s="850" t="s">
        <v>1756</v>
      </c>
      <c r="D355" s="850" t="s">
        <v>1000</v>
      </c>
      <c r="E355" s="861">
        <v>3</v>
      </c>
      <c r="F355" s="860">
        <v>45979</v>
      </c>
      <c r="G355" s="850" t="s">
        <v>462</v>
      </c>
      <c r="H355" s="850" t="s">
        <v>504</v>
      </c>
      <c r="I355" s="850" t="s">
        <v>466</v>
      </c>
      <c r="J355" s="850" t="s">
        <v>505</v>
      </c>
      <c r="K355" s="850" t="s">
        <v>466</v>
      </c>
      <c r="L355" s="850" t="s">
        <v>466</v>
      </c>
      <c r="M355" s="850" t="s">
        <v>466</v>
      </c>
      <c r="N355" s="850" t="s">
        <v>466</v>
      </c>
      <c r="O355" s="850" t="s">
        <v>466</v>
      </c>
      <c r="P355" s="855" t="s">
        <v>554</v>
      </c>
    </row>
    <row r="356" spans="1:16">
      <c r="A356" s="852" t="s">
        <v>2071</v>
      </c>
      <c r="B356" s="850" t="s">
        <v>503</v>
      </c>
      <c r="C356" s="850" t="s">
        <v>1756</v>
      </c>
      <c r="D356" s="850" t="s">
        <v>1001</v>
      </c>
      <c r="E356" s="861">
        <v>4</v>
      </c>
      <c r="F356" s="860">
        <v>45979</v>
      </c>
      <c r="G356" s="850" t="s">
        <v>462</v>
      </c>
      <c r="H356" s="850" t="s">
        <v>504</v>
      </c>
      <c r="I356" s="850" t="s">
        <v>466</v>
      </c>
      <c r="J356" s="850" t="s">
        <v>505</v>
      </c>
      <c r="K356" s="850" t="s">
        <v>466</v>
      </c>
      <c r="L356" s="850" t="s">
        <v>466</v>
      </c>
      <c r="M356" s="850" t="s">
        <v>466</v>
      </c>
      <c r="N356" s="850" t="s">
        <v>466</v>
      </c>
      <c r="O356" s="850" t="s">
        <v>466</v>
      </c>
      <c r="P356" s="855" t="s">
        <v>554</v>
      </c>
    </row>
    <row r="357" spans="1:16">
      <c r="A357" s="852" t="s">
        <v>2071</v>
      </c>
      <c r="B357" s="850" t="s">
        <v>503</v>
      </c>
      <c r="C357" s="850" t="s">
        <v>1756</v>
      </c>
      <c r="D357" s="850" t="s">
        <v>1002</v>
      </c>
      <c r="E357" s="861">
        <v>5</v>
      </c>
      <c r="F357" s="860">
        <v>45979</v>
      </c>
      <c r="G357" s="850" t="s">
        <v>462</v>
      </c>
      <c r="H357" s="850" t="s">
        <v>504</v>
      </c>
      <c r="I357" s="850" t="s">
        <v>466</v>
      </c>
      <c r="J357" s="850" t="s">
        <v>505</v>
      </c>
      <c r="K357" s="850" t="s">
        <v>466</v>
      </c>
      <c r="L357" s="850" t="s">
        <v>466</v>
      </c>
      <c r="M357" s="850" t="s">
        <v>466</v>
      </c>
      <c r="N357" s="850" t="s">
        <v>466</v>
      </c>
      <c r="O357" s="850" t="s">
        <v>466</v>
      </c>
      <c r="P357" s="855" t="s">
        <v>554</v>
      </c>
    </row>
    <row r="358" spans="1:16">
      <c r="A358" s="852" t="s">
        <v>2071</v>
      </c>
      <c r="B358" s="850" t="s">
        <v>503</v>
      </c>
      <c r="C358" s="850" t="s">
        <v>1756</v>
      </c>
      <c r="D358" s="850" t="s">
        <v>1003</v>
      </c>
      <c r="E358" s="861">
        <v>6</v>
      </c>
      <c r="F358" s="860">
        <v>45979</v>
      </c>
      <c r="G358" s="850" t="s">
        <v>462</v>
      </c>
      <c r="H358" s="850" t="s">
        <v>1375</v>
      </c>
      <c r="I358" s="850" t="s">
        <v>466</v>
      </c>
      <c r="J358" s="850" t="s">
        <v>505</v>
      </c>
      <c r="K358" s="850" t="s">
        <v>466</v>
      </c>
      <c r="L358" s="850" t="s">
        <v>466</v>
      </c>
      <c r="M358" s="850" t="s">
        <v>466</v>
      </c>
      <c r="N358" s="850" t="s">
        <v>466</v>
      </c>
      <c r="O358" s="850" t="s">
        <v>466</v>
      </c>
      <c r="P358" s="855" t="s">
        <v>554</v>
      </c>
    </row>
    <row r="359" spans="1:16">
      <c r="A359" s="852" t="s">
        <v>2071</v>
      </c>
      <c r="B359" s="850" t="s">
        <v>503</v>
      </c>
      <c r="C359" s="850" t="s">
        <v>1756</v>
      </c>
      <c r="D359" s="850" t="s">
        <v>1003</v>
      </c>
      <c r="E359" s="850">
        <v>7</v>
      </c>
      <c r="F359" s="860">
        <v>45979</v>
      </c>
      <c r="G359" s="850" t="s">
        <v>462</v>
      </c>
      <c r="H359" s="850" t="s">
        <v>1375</v>
      </c>
      <c r="I359" s="850" t="s">
        <v>466</v>
      </c>
      <c r="J359" s="850" t="s">
        <v>505</v>
      </c>
      <c r="K359" s="850" t="s">
        <v>466</v>
      </c>
      <c r="L359" s="850" t="s">
        <v>466</v>
      </c>
      <c r="M359" s="850" t="s">
        <v>466</v>
      </c>
      <c r="N359" s="850" t="s">
        <v>466</v>
      </c>
      <c r="O359" s="850" t="s">
        <v>466</v>
      </c>
      <c r="P359" s="855" t="s">
        <v>554</v>
      </c>
    </row>
    <row r="360" spans="1:16">
      <c r="A360" s="852" t="s">
        <v>2071</v>
      </c>
      <c r="B360" s="850" t="s">
        <v>503</v>
      </c>
      <c r="C360" s="850" t="s">
        <v>1756</v>
      </c>
      <c r="D360" s="850" t="s">
        <v>1004</v>
      </c>
      <c r="E360" s="861">
        <v>8</v>
      </c>
      <c r="F360" s="860">
        <v>45979</v>
      </c>
      <c r="G360" s="850" t="s">
        <v>462</v>
      </c>
      <c r="H360" s="850" t="s">
        <v>1375</v>
      </c>
      <c r="I360" s="850" t="s">
        <v>466</v>
      </c>
      <c r="J360" s="850" t="s">
        <v>505</v>
      </c>
      <c r="K360" s="850" t="s">
        <v>466</v>
      </c>
      <c r="L360" s="850" t="s">
        <v>466</v>
      </c>
      <c r="M360" s="850" t="s">
        <v>466</v>
      </c>
      <c r="N360" s="850" t="s">
        <v>466</v>
      </c>
      <c r="O360" s="850" t="s">
        <v>466</v>
      </c>
      <c r="P360" s="855" t="s">
        <v>554</v>
      </c>
    </row>
    <row r="361" spans="1:16">
      <c r="A361" s="852" t="s">
        <v>2071</v>
      </c>
      <c r="B361" s="850" t="s">
        <v>503</v>
      </c>
      <c r="C361" s="850" t="s">
        <v>1756</v>
      </c>
      <c r="D361" s="850" t="s">
        <v>1004</v>
      </c>
      <c r="E361" s="861">
        <v>9</v>
      </c>
      <c r="F361" s="860">
        <v>45979</v>
      </c>
      <c r="G361" s="850" t="s">
        <v>462</v>
      </c>
      <c r="H361" s="850" t="s">
        <v>1375</v>
      </c>
      <c r="I361" s="850" t="s">
        <v>466</v>
      </c>
      <c r="J361" s="850" t="s">
        <v>505</v>
      </c>
      <c r="K361" s="850" t="s">
        <v>466</v>
      </c>
      <c r="L361" s="850" t="s">
        <v>466</v>
      </c>
      <c r="M361" s="850" t="s">
        <v>466</v>
      </c>
      <c r="N361" s="850" t="s">
        <v>466</v>
      </c>
      <c r="O361" s="850" t="s">
        <v>466</v>
      </c>
      <c r="P361" s="855" t="s">
        <v>554</v>
      </c>
    </row>
    <row r="362" spans="1:16">
      <c r="A362" s="852" t="s">
        <v>2071</v>
      </c>
      <c r="B362" s="850" t="s">
        <v>503</v>
      </c>
      <c r="C362" s="850" t="s">
        <v>1756</v>
      </c>
      <c r="D362" s="850" t="s">
        <v>1005</v>
      </c>
      <c r="E362" s="850">
        <v>10</v>
      </c>
      <c r="F362" s="860">
        <v>45979</v>
      </c>
      <c r="G362" s="850" t="s">
        <v>462</v>
      </c>
      <c r="H362" s="850" t="s">
        <v>1375</v>
      </c>
      <c r="I362" s="850" t="s">
        <v>466</v>
      </c>
      <c r="J362" s="850" t="s">
        <v>505</v>
      </c>
      <c r="K362" s="850" t="s">
        <v>466</v>
      </c>
      <c r="L362" s="850" t="s">
        <v>466</v>
      </c>
      <c r="M362" s="850" t="s">
        <v>466</v>
      </c>
      <c r="N362" s="850" t="s">
        <v>466</v>
      </c>
      <c r="O362" s="850" t="s">
        <v>466</v>
      </c>
      <c r="P362" s="855" t="s">
        <v>554</v>
      </c>
    </row>
    <row r="363" spans="1:16">
      <c r="A363" s="852" t="s">
        <v>2071</v>
      </c>
      <c r="B363" s="850" t="s">
        <v>503</v>
      </c>
      <c r="C363" s="850" t="s">
        <v>1756</v>
      </c>
      <c r="D363" s="850" t="s">
        <v>1006</v>
      </c>
      <c r="E363" s="850">
        <v>11</v>
      </c>
      <c r="F363" s="860">
        <v>45979</v>
      </c>
      <c r="G363" s="850" t="s">
        <v>462</v>
      </c>
      <c r="H363" s="850" t="s">
        <v>504</v>
      </c>
      <c r="I363" s="850" t="s">
        <v>466</v>
      </c>
      <c r="J363" s="850" t="s">
        <v>505</v>
      </c>
      <c r="K363" s="850" t="s">
        <v>466</v>
      </c>
      <c r="L363" s="850" t="s">
        <v>466</v>
      </c>
      <c r="M363" s="850" t="s">
        <v>466</v>
      </c>
      <c r="N363" s="850" t="s">
        <v>466</v>
      </c>
      <c r="O363" s="850" t="s">
        <v>466</v>
      </c>
      <c r="P363" s="855" t="s">
        <v>554</v>
      </c>
    </row>
    <row r="364" spans="1:16">
      <c r="A364" s="852" t="s">
        <v>2071</v>
      </c>
      <c r="B364" s="850" t="s">
        <v>503</v>
      </c>
      <c r="C364" s="850" t="s">
        <v>1756</v>
      </c>
      <c r="D364" s="850" t="s">
        <v>1007</v>
      </c>
      <c r="E364" s="850">
        <v>12</v>
      </c>
      <c r="F364" s="860">
        <v>45979</v>
      </c>
      <c r="G364" s="850" t="s">
        <v>462</v>
      </c>
      <c r="H364" s="850" t="s">
        <v>504</v>
      </c>
      <c r="I364" s="850" t="s">
        <v>466</v>
      </c>
      <c r="J364" s="850" t="s">
        <v>505</v>
      </c>
      <c r="K364" s="850" t="s">
        <v>466</v>
      </c>
      <c r="L364" s="850" t="s">
        <v>466</v>
      </c>
      <c r="M364" s="850" t="s">
        <v>466</v>
      </c>
      <c r="N364" s="850" t="s">
        <v>466</v>
      </c>
      <c r="O364" s="850" t="s">
        <v>466</v>
      </c>
      <c r="P364" s="855" t="s">
        <v>554</v>
      </c>
    </row>
    <row r="365" spans="1:16">
      <c r="A365" s="852" t="s">
        <v>2071</v>
      </c>
      <c r="B365" s="850" t="s">
        <v>503</v>
      </c>
      <c r="C365" s="850" t="s">
        <v>1756</v>
      </c>
      <c r="D365" s="850" t="s">
        <v>1008</v>
      </c>
      <c r="E365" s="850">
        <v>13</v>
      </c>
      <c r="F365" s="860">
        <v>45979</v>
      </c>
      <c r="G365" s="850" t="s">
        <v>462</v>
      </c>
      <c r="H365" s="850" t="s">
        <v>504</v>
      </c>
      <c r="I365" s="850" t="s">
        <v>466</v>
      </c>
      <c r="J365" s="850" t="s">
        <v>505</v>
      </c>
      <c r="K365" s="850" t="s">
        <v>466</v>
      </c>
      <c r="L365" s="850" t="s">
        <v>466</v>
      </c>
      <c r="M365" s="850" t="s">
        <v>466</v>
      </c>
      <c r="N365" s="850" t="s">
        <v>466</v>
      </c>
      <c r="O365" s="850" t="s">
        <v>466</v>
      </c>
      <c r="P365" s="855" t="s">
        <v>554</v>
      </c>
    </row>
    <row r="366" spans="1:16">
      <c r="A366" s="852" t="s">
        <v>2071</v>
      </c>
      <c r="B366" s="850" t="s">
        <v>503</v>
      </c>
      <c r="C366" s="850" t="s">
        <v>1756</v>
      </c>
      <c r="D366" s="850" t="s">
        <v>1009</v>
      </c>
      <c r="E366" s="850">
        <v>14</v>
      </c>
      <c r="F366" s="860">
        <v>45979</v>
      </c>
      <c r="G366" s="850" t="s">
        <v>462</v>
      </c>
      <c r="H366" s="850" t="s">
        <v>504</v>
      </c>
      <c r="I366" s="850" t="s">
        <v>466</v>
      </c>
      <c r="J366" s="850" t="s">
        <v>505</v>
      </c>
      <c r="K366" s="850" t="s">
        <v>466</v>
      </c>
      <c r="L366" s="850" t="s">
        <v>466</v>
      </c>
      <c r="M366" s="850" t="s">
        <v>466</v>
      </c>
      <c r="N366" s="850" t="s">
        <v>466</v>
      </c>
      <c r="O366" s="850" t="s">
        <v>466</v>
      </c>
      <c r="P366" s="855" t="s">
        <v>554</v>
      </c>
    </row>
    <row r="367" spans="1:16">
      <c r="A367" s="852" t="s">
        <v>2071</v>
      </c>
      <c r="B367" s="850" t="s">
        <v>503</v>
      </c>
      <c r="C367" s="850" t="s">
        <v>1756</v>
      </c>
      <c r="D367" s="850" t="s">
        <v>1010</v>
      </c>
      <c r="E367" s="850">
        <v>15</v>
      </c>
      <c r="F367" s="860">
        <v>45979</v>
      </c>
      <c r="G367" s="850" t="s">
        <v>462</v>
      </c>
      <c r="H367" s="850" t="s">
        <v>504</v>
      </c>
      <c r="I367" s="850" t="s">
        <v>466</v>
      </c>
      <c r="J367" s="850" t="s">
        <v>505</v>
      </c>
      <c r="K367" s="850" t="s">
        <v>466</v>
      </c>
      <c r="L367" s="850" t="s">
        <v>466</v>
      </c>
      <c r="M367" s="850" t="s">
        <v>466</v>
      </c>
      <c r="N367" s="850" t="s">
        <v>466</v>
      </c>
      <c r="O367" s="850" t="s">
        <v>466</v>
      </c>
      <c r="P367" s="855" t="s">
        <v>554</v>
      </c>
    </row>
    <row r="368" spans="1:16">
      <c r="A368" s="852" t="s">
        <v>2071</v>
      </c>
      <c r="B368" s="850" t="s">
        <v>503</v>
      </c>
      <c r="C368" s="850" t="s">
        <v>1756</v>
      </c>
      <c r="D368" s="850" t="s">
        <v>1011</v>
      </c>
      <c r="E368" s="850">
        <v>16</v>
      </c>
      <c r="F368" s="860">
        <v>45979</v>
      </c>
      <c r="G368" s="850" t="s">
        <v>462</v>
      </c>
      <c r="H368" s="850" t="s">
        <v>504</v>
      </c>
      <c r="I368" s="850" t="s">
        <v>466</v>
      </c>
      <c r="J368" s="850" t="s">
        <v>505</v>
      </c>
      <c r="K368" s="850" t="s">
        <v>466</v>
      </c>
      <c r="L368" s="850" t="s">
        <v>466</v>
      </c>
      <c r="M368" s="850" t="s">
        <v>466</v>
      </c>
      <c r="N368" s="850" t="s">
        <v>466</v>
      </c>
      <c r="O368" s="850" t="s">
        <v>466</v>
      </c>
      <c r="P368" s="855" t="s">
        <v>554</v>
      </c>
    </row>
    <row r="369" spans="1:16">
      <c r="A369" s="852" t="s">
        <v>2071</v>
      </c>
      <c r="B369" s="850" t="s">
        <v>503</v>
      </c>
      <c r="C369" s="850" t="s">
        <v>1756</v>
      </c>
      <c r="D369" s="850" t="s">
        <v>1012</v>
      </c>
      <c r="E369" s="850">
        <v>17</v>
      </c>
      <c r="F369" s="860">
        <v>45979</v>
      </c>
      <c r="G369" s="850" t="s">
        <v>462</v>
      </c>
      <c r="H369" s="850" t="s">
        <v>504</v>
      </c>
      <c r="I369" s="850" t="s">
        <v>466</v>
      </c>
      <c r="J369" s="850" t="s">
        <v>505</v>
      </c>
      <c r="K369" s="850" t="s">
        <v>466</v>
      </c>
      <c r="L369" s="850" t="s">
        <v>466</v>
      </c>
      <c r="M369" s="850" t="s">
        <v>466</v>
      </c>
      <c r="N369" s="850" t="s">
        <v>466</v>
      </c>
      <c r="O369" s="850" t="s">
        <v>466</v>
      </c>
      <c r="P369" s="855" t="s">
        <v>554</v>
      </c>
    </row>
    <row r="370" spans="1:16">
      <c r="A370" s="852" t="s">
        <v>2071</v>
      </c>
      <c r="B370" s="850" t="s">
        <v>503</v>
      </c>
      <c r="C370" s="850" t="s">
        <v>1756</v>
      </c>
      <c r="D370" s="850" t="s">
        <v>1013</v>
      </c>
      <c r="E370" s="850">
        <v>18</v>
      </c>
      <c r="F370" s="860">
        <v>45979</v>
      </c>
      <c r="G370" s="850" t="s">
        <v>462</v>
      </c>
      <c r="H370" s="850" t="s">
        <v>504</v>
      </c>
      <c r="I370" s="850" t="s">
        <v>466</v>
      </c>
      <c r="J370" s="850" t="s">
        <v>505</v>
      </c>
      <c r="K370" s="850" t="s">
        <v>466</v>
      </c>
      <c r="L370" s="850" t="s">
        <v>466</v>
      </c>
      <c r="M370" s="850" t="s">
        <v>466</v>
      </c>
      <c r="N370" s="850" t="s">
        <v>466</v>
      </c>
      <c r="O370" s="850" t="s">
        <v>466</v>
      </c>
      <c r="P370" s="855" t="s">
        <v>554</v>
      </c>
    </row>
    <row r="371" spans="1:16">
      <c r="A371" s="852" t="s">
        <v>2071</v>
      </c>
      <c r="B371" s="850" t="s">
        <v>503</v>
      </c>
      <c r="C371" s="850" t="s">
        <v>1756</v>
      </c>
      <c r="D371" s="850" t="s">
        <v>1014</v>
      </c>
      <c r="E371" s="850">
        <v>19</v>
      </c>
      <c r="F371" s="860">
        <v>45979</v>
      </c>
      <c r="G371" s="850" t="s">
        <v>462</v>
      </c>
      <c r="H371" s="850" t="s">
        <v>504</v>
      </c>
      <c r="I371" s="850" t="s">
        <v>466</v>
      </c>
      <c r="J371" s="850" t="s">
        <v>505</v>
      </c>
      <c r="K371" s="850" t="s">
        <v>466</v>
      </c>
      <c r="L371" s="850" t="s">
        <v>466</v>
      </c>
      <c r="M371" s="850" t="s">
        <v>466</v>
      </c>
      <c r="N371" s="850" t="s">
        <v>466</v>
      </c>
      <c r="O371" s="850" t="s">
        <v>466</v>
      </c>
      <c r="P371" s="855" t="s">
        <v>554</v>
      </c>
    </row>
    <row r="372" spans="1:16">
      <c r="A372" s="852" t="s">
        <v>2071</v>
      </c>
      <c r="B372" s="850" t="s">
        <v>503</v>
      </c>
      <c r="C372" s="850" t="s">
        <v>1756</v>
      </c>
      <c r="D372" s="850" t="s">
        <v>472</v>
      </c>
      <c r="E372" s="850">
        <v>20</v>
      </c>
      <c r="F372" s="860">
        <v>45979</v>
      </c>
      <c r="G372" s="850" t="s">
        <v>462</v>
      </c>
      <c r="H372" s="850" t="s">
        <v>504</v>
      </c>
      <c r="I372" s="850" t="s">
        <v>466</v>
      </c>
      <c r="J372" s="850" t="s">
        <v>505</v>
      </c>
      <c r="K372" s="850" t="s">
        <v>466</v>
      </c>
      <c r="L372" s="850" t="s">
        <v>466</v>
      </c>
      <c r="M372" s="850" t="s">
        <v>466</v>
      </c>
      <c r="N372" s="850" t="s">
        <v>466</v>
      </c>
      <c r="O372" s="850" t="s">
        <v>466</v>
      </c>
      <c r="P372" s="855" t="s">
        <v>554</v>
      </c>
    </row>
    <row r="373" spans="1:16">
      <c r="A373" s="852" t="s">
        <v>2071</v>
      </c>
      <c r="B373" s="850" t="s">
        <v>503</v>
      </c>
      <c r="C373" s="850" t="s">
        <v>1756</v>
      </c>
      <c r="D373" s="850" t="s">
        <v>472</v>
      </c>
      <c r="E373" s="850">
        <v>21</v>
      </c>
      <c r="F373" s="860">
        <v>45979</v>
      </c>
      <c r="G373" s="850" t="s">
        <v>462</v>
      </c>
      <c r="H373" s="850" t="s">
        <v>504</v>
      </c>
      <c r="I373" s="850" t="s">
        <v>466</v>
      </c>
      <c r="J373" s="850" t="s">
        <v>505</v>
      </c>
      <c r="K373" s="850" t="s">
        <v>466</v>
      </c>
      <c r="L373" s="850" t="s">
        <v>466</v>
      </c>
      <c r="M373" s="850" t="s">
        <v>466</v>
      </c>
      <c r="N373" s="850" t="s">
        <v>466</v>
      </c>
      <c r="O373" s="850" t="s">
        <v>466</v>
      </c>
      <c r="P373" s="855" t="s">
        <v>554</v>
      </c>
    </row>
    <row r="374" spans="1:16">
      <c r="A374" s="852" t="s">
        <v>2071</v>
      </c>
      <c r="B374" s="850" t="s">
        <v>503</v>
      </c>
      <c r="C374" s="850" t="s">
        <v>1756</v>
      </c>
      <c r="D374" s="850" t="s">
        <v>1015</v>
      </c>
      <c r="E374" s="850">
        <v>22</v>
      </c>
      <c r="F374" s="860">
        <v>45979</v>
      </c>
      <c r="G374" s="850" t="s">
        <v>462</v>
      </c>
      <c r="H374" s="850" t="s">
        <v>504</v>
      </c>
      <c r="I374" s="850" t="s">
        <v>466</v>
      </c>
      <c r="J374" s="850" t="s">
        <v>505</v>
      </c>
      <c r="K374" s="850" t="s">
        <v>466</v>
      </c>
      <c r="L374" s="850" t="s">
        <v>466</v>
      </c>
      <c r="M374" s="850" t="s">
        <v>466</v>
      </c>
      <c r="N374" s="850" t="s">
        <v>466</v>
      </c>
      <c r="O374" s="850" t="s">
        <v>466</v>
      </c>
      <c r="P374" s="855" t="s">
        <v>554</v>
      </c>
    </row>
    <row r="375" spans="1:16">
      <c r="A375" s="852" t="s">
        <v>2071</v>
      </c>
      <c r="B375" s="850" t="s">
        <v>503</v>
      </c>
      <c r="C375" s="850" t="s">
        <v>1756</v>
      </c>
      <c r="D375" s="850" t="s">
        <v>704</v>
      </c>
      <c r="E375" s="850">
        <v>23</v>
      </c>
      <c r="F375" s="860">
        <v>45979</v>
      </c>
      <c r="G375" s="850" t="s">
        <v>462</v>
      </c>
      <c r="H375" s="850" t="s">
        <v>504</v>
      </c>
      <c r="I375" s="850" t="s">
        <v>466</v>
      </c>
      <c r="J375" s="850" t="s">
        <v>505</v>
      </c>
      <c r="K375" s="850" t="s">
        <v>466</v>
      </c>
      <c r="L375" s="850" t="s">
        <v>466</v>
      </c>
      <c r="M375" s="850" t="s">
        <v>466</v>
      </c>
      <c r="N375" s="850" t="s">
        <v>466</v>
      </c>
      <c r="O375" s="850" t="s">
        <v>466</v>
      </c>
      <c r="P375" s="855" t="s">
        <v>554</v>
      </c>
    </row>
    <row r="376" spans="1:16">
      <c r="A376" s="852" t="s">
        <v>2071</v>
      </c>
      <c r="B376" s="850" t="s">
        <v>503</v>
      </c>
      <c r="C376" s="850" t="s">
        <v>1756</v>
      </c>
      <c r="D376" s="850" t="s">
        <v>704</v>
      </c>
      <c r="E376" s="850">
        <v>24</v>
      </c>
      <c r="F376" s="860">
        <v>45979</v>
      </c>
      <c r="G376" s="850" t="s">
        <v>462</v>
      </c>
      <c r="H376" s="850" t="s">
        <v>504</v>
      </c>
      <c r="I376" s="850" t="s">
        <v>466</v>
      </c>
      <c r="J376" s="850" t="s">
        <v>505</v>
      </c>
      <c r="K376" s="850" t="s">
        <v>466</v>
      </c>
      <c r="L376" s="850" t="s">
        <v>466</v>
      </c>
      <c r="M376" s="850" t="s">
        <v>466</v>
      </c>
      <c r="N376" s="850" t="s">
        <v>466</v>
      </c>
      <c r="O376" s="850" t="s">
        <v>466</v>
      </c>
      <c r="P376" s="855" t="s">
        <v>554</v>
      </c>
    </row>
    <row r="377" spans="1:16">
      <c r="A377" s="852" t="s">
        <v>2071</v>
      </c>
      <c r="B377" s="850" t="s">
        <v>503</v>
      </c>
      <c r="C377" s="850" t="s">
        <v>1756</v>
      </c>
      <c r="D377" s="850" t="s">
        <v>1016</v>
      </c>
      <c r="E377" s="850">
        <v>25</v>
      </c>
      <c r="F377" s="860">
        <v>45979</v>
      </c>
      <c r="G377" s="850" t="s">
        <v>462</v>
      </c>
      <c r="H377" s="850" t="s">
        <v>504</v>
      </c>
      <c r="I377" s="850" t="s">
        <v>466</v>
      </c>
      <c r="J377" s="850" t="s">
        <v>505</v>
      </c>
      <c r="K377" s="850" t="s">
        <v>466</v>
      </c>
      <c r="L377" s="850" t="s">
        <v>466</v>
      </c>
      <c r="M377" s="850" t="s">
        <v>466</v>
      </c>
      <c r="N377" s="850" t="s">
        <v>466</v>
      </c>
      <c r="O377" s="850" t="s">
        <v>466</v>
      </c>
      <c r="P377" s="855" t="s">
        <v>554</v>
      </c>
    </row>
    <row r="378" spans="1:16">
      <c r="A378" s="852" t="s">
        <v>2071</v>
      </c>
      <c r="B378" s="850" t="s">
        <v>503</v>
      </c>
      <c r="C378" s="850" t="s">
        <v>1756</v>
      </c>
      <c r="D378" s="850" t="s">
        <v>1017</v>
      </c>
      <c r="E378" s="850">
        <v>26</v>
      </c>
      <c r="F378" s="860">
        <v>45979</v>
      </c>
      <c r="G378" s="850" t="s">
        <v>462</v>
      </c>
      <c r="H378" s="850" t="s">
        <v>504</v>
      </c>
      <c r="I378" s="850" t="s">
        <v>466</v>
      </c>
      <c r="J378" s="850" t="s">
        <v>505</v>
      </c>
      <c r="K378" s="850" t="s">
        <v>466</v>
      </c>
      <c r="L378" s="850" t="s">
        <v>466</v>
      </c>
      <c r="M378" s="850" t="s">
        <v>466</v>
      </c>
      <c r="N378" s="850" t="s">
        <v>466</v>
      </c>
      <c r="O378" s="850" t="s">
        <v>466</v>
      </c>
      <c r="P378" s="855" t="s">
        <v>554</v>
      </c>
    </row>
    <row r="379" spans="1:16">
      <c r="A379" s="852" t="s">
        <v>2071</v>
      </c>
      <c r="B379" s="850" t="s">
        <v>503</v>
      </c>
      <c r="C379" s="850" t="s">
        <v>1756</v>
      </c>
      <c r="D379" s="850" t="s">
        <v>1018</v>
      </c>
      <c r="E379" s="850">
        <v>27</v>
      </c>
      <c r="F379" s="860">
        <v>45979</v>
      </c>
      <c r="G379" s="850" t="s">
        <v>462</v>
      </c>
      <c r="H379" s="850" t="s">
        <v>504</v>
      </c>
      <c r="I379" s="850" t="s">
        <v>466</v>
      </c>
      <c r="J379" s="850" t="s">
        <v>505</v>
      </c>
      <c r="K379" s="850" t="s">
        <v>466</v>
      </c>
      <c r="L379" s="850" t="s">
        <v>466</v>
      </c>
      <c r="M379" s="850" t="s">
        <v>466</v>
      </c>
      <c r="N379" s="850" t="s">
        <v>466</v>
      </c>
      <c r="O379" s="850" t="s">
        <v>466</v>
      </c>
      <c r="P379" s="855" t="s">
        <v>554</v>
      </c>
    </row>
    <row r="380" spans="1:16">
      <c r="A380" s="852" t="s">
        <v>2071</v>
      </c>
      <c r="B380" s="850" t="s">
        <v>503</v>
      </c>
      <c r="C380" s="850" t="s">
        <v>1756</v>
      </c>
      <c r="D380" s="850" t="s">
        <v>1019</v>
      </c>
      <c r="E380" s="850">
        <v>28</v>
      </c>
      <c r="F380" s="860">
        <v>45979</v>
      </c>
      <c r="G380" s="850" t="s">
        <v>462</v>
      </c>
      <c r="H380" s="850" t="s">
        <v>504</v>
      </c>
      <c r="I380" s="850" t="s">
        <v>466</v>
      </c>
      <c r="J380" s="850" t="s">
        <v>505</v>
      </c>
      <c r="K380" s="850" t="s">
        <v>466</v>
      </c>
      <c r="L380" s="850" t="s">
        <v>466</v>
      </c>
      <c r="M380" s="850" t="s">
        <v>466</v>
      </c>
      <c r="N380" s="850" t="s">
        <v>466</v>
      </c>
      <c r="O380" s="850" t="s">
        <v>466</v>
      </c>
      <c r="P380" s="855" t="s">
        <v>554</v>
      </c>
    </row>
    <row r="381" spans="1:16">
      <c r="A381" s="852" t="s">
        <v>2071</v>
      </c>
      <c r="B381" s="850" t="s">
        <v>503</v>
      </c>
      <c r="C381" s="850" t="s">
        <v>1756</v>
      </c>
      <c r="D381" s="850" t="s">
        <v>1020</v>
      </c>
      <c r="E381" s="850">
        <v>29</v>
      </c>
      <c r="F381" s="860">
        <v>45979</v>
      </c>
      <c r="G381" s="850" t="s">
        <v>462</v>
      </c>
      <c r="H381" s="850" t="s">
        <v>504</v>
      </c>
      <c r="I381" s="850" t="s">
        <v>466</v>
      </c>
      <c r="J381" s="850" t="s">
        <v>505</v>
      </c>
      <c r="K381" s="850" t="s">
        <v>466</v>
      </c>
      <c r="L381" s="850" t="s">
        <v>466</v>
      </c>
      <c r="M381" s="850" t="s">
        <v>466</v>
      </c>
      <c r="N381" s="850" t="s">
        <v>466</v>
      </c>
      <c r="O381" s="850" t="s">
        <v>466</v>
      </c>
      <c r="P381" s="855" t="s">
        <v>554</v>
      </c>
    </row>
    <row r="382" spans="1:16">
      <c r="A382" s="852" t="s">
        <v>2071</v>
      </c>
      <c r="B382" s="850" t="s">
        <v>503</v>
      </c>
      <c r="C382" s="850" t="s">
        <v>1756</v>
      </c>
      <c r="D382" s="850" t="s">
        <v>1021</v>
      </c>
      <c r="E382" s="850">
        <v>30</v>
      </c>
      <c r="F382" s="860">
        <v>45979</v>
      </c>
      <c r="G382" s="850" t="s">
        <v>462</v>
      </c>
      <c r="H382" s="850" t="s">
        <v>504</v>
      </c>
      <c r="I382" s="850" t="s">
        <v>466</v>
      </c>
      <c r="J382" s="850" t="s">
        <v>505</v>
      </c>
      <c r="K382" s="850" t="s">
        <v>466</v>
      </c>
      <c r="L382" s="850" t="s">
        <v>466</v>
      </c>
      <c r="M382" s="850" t="s">
        <v>466</v>
      </c>
      <c r="N382" s="850" t="s">
        <v>466</v>
      </c>
      <c r="O382" s="850" t="s">
        <v>466</v>
      </c>
      <c r="P382" s="855" t="s">
        <v>554</v>
      </c>
    </row>
    <row r="383" spans="1:16">
      <c r="A383" s="852" t="s">
        <v>2071</v>
      </c>
      <c r="B383" s="850" t="s">
        <v>503</v>
      </c>
      <c r="C383" s="850" t="s">
        <v>1756</v>
      </c>
      <c r="D383" s="850" t="s">
        <v>1022</v>
      </c>
      <c r="E383" s="850">
        <v>31</v>
      </c>
      <c r="F383" s="860">
        <v>45979</v>
      </c>
      <c r="G383" s="850" t="s">
        <v>462</v>
      </c>
      <c r="H383" s="850" t="s">
        <v>504</v>
      </c>
      <c r="I383" s="850" t="s">
        <v>466</v>
      </c>
      <c r="J383" s="850" t="s">
        <v>505</v>
      </c>
      <c r="K383" s="850" t="s">
        <v>466</v>
      </c>
      <c r="L383" s="850" t="s">
        <v>466</v>
      </c>
      <c r="M383" s="850" t="s">
        <v>466</v>
      </c>
      <c r="N383" s="850" t="s">
        <v>466</v>
      </c>
      <c r="O383" s="850" t="s">
        <v>466</v>
      </c>
      <c r="P383" s="855" t="s">
        <v>554</v>
      </c>
    </row>
    <row r="384" spans="1:16">
      <c r="A384" s="852" t="s">
        <v>2071</v>
      </c>
      <c r="B384" s="850" t="s">
        <v>503</v>
      </c>
      <c r="C384" s="850" t="s">
        <v>1756</v>
      </c>
      <c r="D384" s="850" t="s">
        <v>1023</v>
      </c>
      <c r="E384" s="850">
        <v>32</v>
      </c>
      <c r="F384" s="860">
        <v>45979</v>
      </c>
      <c r="G384" s="850" t="s">
        <v>462</v>
      </c>
      <c r="H384" s="850" t="s">
        <v>504</v>
      </c>
      <c r="I384" s="850" t="s">
        <v>466</v>
      </c>
      <c r="J384" s="850" t="s">
        <v>505</v>
      </c>
      <c r="K384" s="850" t="s">
        <v>466</v>
      </c>
      <c r="L384" s="850" t="s">
        <v>466</v>
      </c>
      <c r="M384" s="850" t="s">
        <v>466</v>
      </c>
      <c r="N384" s="850" t="s">
        <v>466</v>
      </c>
      <c r="O384" s="850" t="s">
        <v>466</v>
      </c>
      <c r="P384" s="855" t="s">
        <v>554</v>
      </c>
    </row>
    <row r="385" spans="1:16">
      <c r="A385" s="852" t="s">
        <v>2071</v>
      </c>
      <c r="B385" s="850" t="s">
        <v>503</v>
      </c>
      <c r="C385" s="850" t="s">
        <v>1756</v>
      </c>
      <c r="D385" s="850" t="s">
        <v>512</v>
      </c>
      <c r="E385" s="850">
        <v>33</v>
      </c>
      <c r="F385" s="860">
        <v>45979</v>
      </c>
      <c r="G385" s="850" t="s">
        <v>462</v>
      </c>
      <c r="H385" s="850" t="s">
        <v>504</v>
      </c>
      <c r="I385" s="850" t="s">
        <v>466</v>
      </c>
      <c r="J385" s="850" t="s">
        <v>505</v>
      </c>
      <c r="K385" s="850" t="s">
        <v>466</v>
      </c>
      <c r="L385" s="850" t="s">
        <v>466</v>
      </c>
      <c r="M385" s="850" t="s">
        <v>466</v>
      </c>
      <c r="N385" s="850" t="s">
        <v>466</v>
      </c>
      <c r="O385" s="850" t="s">
        <v>466</v>
      </c>
      <c r="P385" s="855" t="s">
        <v>554</v>
      </c>
    </row>
    <row r="386" spans="1:16">
      <c r="A386" s="852" t="s">
        <v>2071</v>
      </c>
      <c r="B386" s="850" t="s">
        <v>503</v>
      </c>
      <c r="C386" s="850" t="s">
        <v>1756</v>
      </c>
      <c r="D386" s="850" t="s">
        <v>512</v>
      </c>
      <c r="E386" s="850">
        <v>34</v>
      </c>
      <c r="F386" s="860">
        <v>45979</v>
      </c>
      <c r="G386" s="850" t="s">
        <v>462</v>
      </c>
      <c r="H386" s="850" t="s">
        <v>504</v>
      </c>
      <c r="I386" s="850" t="s">
        <v>466</v>
      </c>
      <c r="J386" s="850" t="s">
        <v>505</v>
      </c>
      <c r="K386" s="850" t="s">
        <v>466</v>
      </c>
      <c r="L386" s="850" t="s">
        <v>466</v>
      </c>
      <c r="M386" s="850" t="s">
        <v>466</v>
      </c>
      <c r="N386" s="850" t="s">
        <v>466</v>
      </c>
      <c r="O386" s="850" t="s">
        <v>466</v>
      </c>
      <c r="P386" s="855" t="s">
        <v>554</v>
      </c>
    </row>
    <row r="387" spans="1:16">
      <c r="A387" s="852" t="s">
        <v>2071</v>
      </c>
      <c r="B387" s="850" t="s">
        <v>503</v>
      </c>
      <c r="C387" s="850" t="s">
        <v>1756</v>
      </c>
      <c r="D387" s="850" t="s">
        <v>1024</v>
      </c>
      <c r="E387" s="850">
        <v>35</v>
      </c>
      <c r="F387" s="860">
        <v>45979</v>
      </c>
      <c r="G387" s="850" t="s">
        <v>462</v>
      </c>
      <c r="H387" s="850" t="s">
        <v>504</v>
      </c>
      <c r="I387" s="850" t="s">
        <v>466</v>
      </c>
      <c r="J387" s="850" t="s">
        <v>505</v>
      </c>
      <c r="K387" s="850" t="s">
        <v>466</v>
      </c>
      <c r="L387" s="850" t="s">
        <v>466</v>
      </c>
      <c r="M387" s="850" t="s">
        <v>466</v>
      </c>
      <c r="N387" s="850" t="s">
        <v>466</v>
      </c>
      <c r="O387" s="850" t="s">
        <v>466</v>
      </c>
      <c r="P387" s="855" t="s">
        <v>554</v>
      </c>
    </row>
    <row r="388" spans="1:16">
      <c r="A388" s="852" t="s">
        <v>2071</v>
      </c>
      <c r="B388" s="850" t="s">
        <v>503</v>
      </c>
      <c r="C388" s="850" t="s">
        <v>1756</v>
      </c>
      <c r="D388" s="850" t="s">
        <v>1024</v>
      </c>
      <c r="E388" s="850">
        <v>36</v>
      </c>
      <c r="F388" s="860">
        <v>45979</v>
      </c>
      <c r="G388" s="850" t="s">
        <v>462</v>
      </c>
      <c r="H388" s="850" t="s">
        <v>504</v>
      </c>
      <c r="I388" s="850" t="s">
        <v>466</v>
      </c>
      <c r="J388" s="850" t="s">
        <v>505</v>
      </c>
      <c r="K388" s="850" t="s">
        <v>466</v>
      </c>
      <c r="L388" s="850" t="s">
        <v>466</v>
      </c>
      <c r="M388" s="850" t="s">
        <v>466</v>
      </c>
      <c r="N388" s="850" t="s">
        <v>466</v>
      </c>
      <c r="O388" s="850" t="s">
        <v>466</v>
      </c>
      <c r="P388" s="855" t="s">
        <v>554</v>
      </c>
    </row>
    <row r="389" spans="1:16">
      <c r="A389" s="852" t="s">
        <v>2071</v>
      </c>
      <c r="B389" s="850" t="s">
        <v>503</v>
      </c>
      <c r="C389" s="850" t="s">
        <v>1756</v>
      </c>
      <c r="D389" s="850" t="s">
        <v>1024</v>
      </c>
      <c r="E389" s="850">
        <v>37</v>
      </c>
      <c r="F389" s="860">
        <v>45979</v>
      </c>
      <c r="G389" s="850" t="s">
        <v>462</v>
      </c>
      <c r="H389" s="850" t="s">
        <v>504</v>
      </c>
      <c r="I389" s="850" t="s">
        <v>466</v>
      </c>
      <c r="J389" s="850" t="s">
        <v>505</v>
      </c>
      <c r="K389" s="850" t="s">
        <v>466</v>
      </c>
      <c r="L389" s="850" t="s">
        <v>466</v>
      </c>
      <c r="M389" s="850" t="s">
        <v>466</v>
      </c>
      <c r="N389" s="850" t="s">
        <v>466</v>
      </c>
      <c r="O389" s="850" t="s">
        <v>466</v>
      </c>
      <c r="P389" s="855" t="s">
        <v>554</v>
      </c>
    </row>
    <row r="390" spans="1:16">
      <c r="A390" s="852" t="s">
        <v>2071</v>
      </c>
      <c r="B390" s="850" t="s">
        <v>503</v>
      </c>
      <c r="C390" s="850" t="s">
        <v>1756</v>
      </c>
      <c r="D390" s="850" t="s">
        <v>1024</v>
      </c>
      <c r="E390" s="850">
        <v>38</v>
      </c>
      <c r="F390" s="860">
        <v>45979</v>
      </c>
      <c r="G390" s="850" t="s">
        <v>462</v>
      </c>
      <c r="H390" s="850" t="s">
        <v>504</v>
      </c>
      <c r="I390" s="850" t="s">
        <v>466</v>
      </c>
      <c r="J390" s="850" t="s">
        <v>505</v>
      </c>
      <c r="K390" s="850" t="s">
        <v>466</v>
      </c>
      <c r="L390" s="850" t="s">
        <v>466</v>
      </c>
      <c r="M390" s="850" t="s">
        <v>466</v>
      </c>
      <c r="N390" s="850" t="s">
        <v>466</v>
      </c>
      <c r="O390" s="850" t="s">
        <v>466</v>
      </c>
      <c r="P390" s="855" t="s">
        <v>554</v>
      </c>
    </row>
    <row r="391" spans="1:16">
      <c r="A391" s="852" t="s">
        <v>2071</v>
      </c>
      <c r="B391" s="850" t="s">
        <v>503</v>
      </c>
      <c r="C391" s="850" t="s">
        <v>1756</v>
      </c>
      <c r="D391" s="850" t="s">
        <v>1025</v>
      </c>
      <c r="E391" s="850">
        <v>39</v>
      </c>
      <c r="F391" s="860">
        <v>45979</v>
      </c>
      <c r="G391" s="850" t="s">
        <v>462</v>
      </c>
      <c r="H391" s="850" t="s">
        <v>504</v>
      </c>
      <c r="I391" s="850" t="s">
        <v>466</v>
      </c>
      <c r="J391" s="850" t="s">
        <v>505</v>
      </c>
      <c r="K391" s="850" t="s">
        <v>466</v>
      </c>
      <c r="L391" s="850" t="s">
        <v>466</v>
      </c>
      <c r="M391" s="850" t="s">
        <v>466</v>
      </c>
      <c r="N391" s="850" t="s">
        <v>466</v>
      </c>
      <c r="O391" s="850" t="s">
        <v>466</v>
      </c>
      <c r="P391" s="855" t="s">
        <v>554</v>
      </c>
    </row>
    <row r="392" spans="1:16">
      <c r="A392" s="852" t="s">
        <v>2071</v>
      </c>
      <c r="B392" s="850" t="s">
        <v>503</v>
      </c>
      <c r="C392" s="850" t="s">
        <v>1756</v>
      </c>
      <c r="D392" s="850" t="s">
        <v>1025</v>
      </c>
      <c r="E392" s="850">
        <v>40</v>
      </c>
      <c r="F392" s="860">
        <v>45979</v>
      </c>
      <c r="G392" s="850" t="s">
        <v>462</v>
      </c>
      <c r="H392" s="850" t="s">
        <v>504</v>
      </c>
      <c r="I392" s="850" t="s">
        <v>466</v>
      </c>
      <c r="J392" s="850" t="s">
        <v>505</v>
      </c>
      <c r="K392" s="850" t="s">
        <v>466</v>
      </c>
      <c r="L392" s="850" t="s">
        <v>466</v>
      </c>
      <c r="M392" s="850" t="s">
        <v>466</v>
      </c>
      <c r="N392" s="850" t="s">
        <v>466</v>
      </c>
      <c r="O392" s="850" t="s">
        <v>466</v>
      </c>
      <c r="P392" s="855" t="s">
        <v>554</v>
      </c>
    </row>
    <row r="393" spans="1:16">
      <c r="A393" s="852" t="s">
        <v>2071</v>
      </c>
      <c r="B393" s="850" t="s">
        <v>503</v>
      </c>
      <c r="C393" s="850" t="s">
        <v>1756</v>
      </c>
      <c r="D393" s="850" t="s">
        <v>1025</v>
      </c>
      <c r="E393" s="850">
        <v>41</v>
      </c>
      <c r="F393" s="860">
        <v>45979</v>
      </c>
      <c r="G393" s="850" t="s">
        <v>462</v>
      </c>
      <c r="H393" s="850" t="s">
        <v>504</v>
      </c>
      <c r="I393" s="850" t="s">
        <v>466</v>
      </c>
      <c r="J393" s="850" t="s">
        <v>505</v>
      </c>
      <c r="K393" s="850" t="s">
        <v>466</v>
      </c>
      <c r="L393" s="850" t="s">
        <v>466</v>
      </c>
      <c r="M393" s="850" t="s">
        <v>466</v>
      </c>
      <c r="N393" s="850" t="s">
        <v>466</v>
      </c>
      <c r="O393" s="850" t="s">
        <v>466</v>
      </c>
      <c r="P393" s="855" t="s">
        <v>554</v>
      </c>
    </row>
    <row r="394" spans="1:16">
      <c r="A394" s="852" t="s">
        <v>2071</v>
      </c>
      <c r="B394" s="850" t="s">
        <v>503</v>
      </c>
      <c r="C394" s="850" t="s">
        <v>1756</v>
      </c>
      <c r="D394" s="850" t="s">
        <v>1025</v>
      </c>
      <c r="E394" s="850">
        <v>42</v>
      </c>
      <c r="F394" s="860">
        <v>45979</v>
      </c>
      <c r="G394" s="850" t="s">
        <v>462</v>
      </c>
      <c r="H394" s="850" t="s">
        <v>504</v>
      </c>
      <c r="I394" s="850" t="s">
        <v>466</v>
      </c>
      <c r="J394" s="850" t="s">
        <v>505</v>
      </c>
      <c r="K394" s="850" t="s">
        <v>466</v>
      </c>
      <c r="L394" s="850" t="s">
        <v>466</v>
      </c>
      <c r="M394" s="850" t="s">
        <v>466</v>
      </c>
      <c r="N394" s="850" t="s">
        <v>466</v>
      </c>
      <c r="O394" s="850" t="s">
        <v>466</v>
      </c>
      <c r="P394" s="855" t="s">
        <v>554</v>
      </c>
    </row>
    <row r="395" spans="1:16">
      <c r="A395" s="852" t="s">
        <v>2071</v>
      </c>
      <c r="B395" s="850" t="s">
        <v>503</v>
      </c>
      <c r="C395" s="850" t="s">
        <v>1756</v>
      </c>
      <c r="D395" s="850" t="s">
        <v>1025</v>
      </c>
      <c r="E395" s="850">
        <v>43</v>
      </c>
      <c r="F395" s="860">
        <v>45979</v>
      </c>
      <c r="G395" s="850" t="s">
        <v>462</v>
      </c>
      <c r="H395" s="850" t="s">
        <v>504</v>
      </c>
      <c r="I395" s="850" t="s">
        <v>466</v>
      </c>
      <c r="J395" s="850" t="s">
        <v>505</v>
      </c>
      <c r="K395" s="850" t="s">
        <v>466</v>
      </c>
      <c r="L395" s="850" t="s">
        <v>466</v>
      </c>
      <c r="M395" s="850" t="s">
        <v>466</v>
      </c>
      <c r="N395" s="850" t="s">
        <v>466</v>
      </c>
      <c r="O395" s="850" t="s">
        <v>466</v>
      </c>
      <c r="P395" s="855" t="s">
        <v>554</v>
      </c>
    </row>
    <row r="396" spans="1:16">
      <c r="A396" s="852" t="s">
        <v>2071</v>
      </c>
      <c r="B396" s="850" t="s">
        <v>503</v>
      </c>
      <c r="C396" s="850" t="s">
        <v>1756</v>
      </c>
      <c r="D396" s="850" t="s">
        <v>1025</v>
      </c>
      <c r="E396" s="850">
        <v>44</v>
      </c>
      <c r="F396" s="860">
        <v>45979</v>
      </c>
      <c r="G396" s="850" t="s">
        <v>462</v>
      </c>
      <c r="H396" s="850" t="s">
        <v>504</v>
      </c>
      <c r="I396" s="850" t="s">
        <v>466</v>
      </c>
      <c r="J396" s="850" t="s">
        <v>505</v>
      </c>
      <c r="K396" s="850" t="s">
        <v>466</v>
      </c>
      <c r="L396" s="850" t="s">
        <v>466</v>
      </c>
      <c r="M396" s="850" t="s">
        <v>466</v>
      </c>
      <c r="N396" s="850" t="s">
        <v>466</v>
      </c>
      <c r="O396" s="850" t="s">
        <v>466</v>
      </c>
      <c r="P396" s="855" t="s">
        <v>554</v>
      </c>
    </row>
    <row r="397" spans="1:16">
      <c r="A397" s="852" t="s">
        <v>2071</v>
      </c>
      <c r="B397" s="850" t="s">
        <v>503</v>
      </c>
      <c r="C397" s="850" t="s">
        <v>1756</v>
      </c>
      <c r="D397" s="850" t="s">
        <v>1026</v>
      </c>
      <c r="E397" s="850">
        <v>45</v>
      </c>
      <c r="F397" s="860">
        <v>45979</v>
      </c>
      <c r="G397" s="850" t="s">
        <v>462</v>
      </c>
      <c r="H397" s="850" t="s">
        <v>504</v>
      </c>
      <c r="I397" s="850" t="s">
        <v>466</v>
      </c>
      <c r="J397" s="850" t="s">
        <v>505</v>
      </c>
      <c r="K397" s="850" t="s">
        <v>466</v>
      </c>
      <c r="L397" s="850" t="s">
        <v>466</v>
      </c>
      <c r="M397" s="850" t="s">
        <v>466</v>
      </c>
      <c r="N397" s="850" t="s">
        <v>466</v>
      </c>
      <c r="O397" s="850" t="s">
        <v>466</v>
      </c>
      <c r="P397" s="855" t="s">
        <v>554</v>
      </c>
    </row>
    <row r="398" spans="1:16">
      <c r="A398" s="852" t="s">
        <v>2071</v>
      </c>
      <c r="B398" s="850" t="s">
        <v>503</v>
      </c>
      <c r="C398" s="850" t="s">
        <v>1756</v>
      </c>
      <c r="D398" s="850" t="s">
        <v>1027</v>
      </c>
      <c r="E398" s="850">
        <v>46</v>
      </c>
      <c r="F398" s="860">
        <v>45979</v>
      </c>
      <c r="G398" s="850" t="s">
        <v>462</v>
      </c>
      <c r="H398" s="850" t="s">
        <v>504</v>
      </c>
      <c r="I398" s="850" t="s">
        <v>466</v>
      </c>
      <c r="J398" s="850" t="s">
        <v>505</v>
      </c>
      <c r="K398" s="850" t="s">
        <v>466</v>
      </c>
      <c r="L398" s="850" t="s">
        <v>466</v>
      </c>
      <c r="M398" s="850" t="s">
        <v>466</v>
      </c>
      <c r="N398" s="850" t="s">
        <v>466</v>
      </c>
      <c r="O398" s="850" t="s">
        <v>466</v>
      </c>
      <c r="P398" s="855" t="s">
        <v>554</v>
      </c>
    </row>
    <row r="399" spans="1:16">
      <c r="A399" s="852" t="s">
        <v>2071</v>
      </c>
      <c r="B399" s="850" t="s">
        <v>503</v>
      </c>
      <c r="C399" s="850" t="s">
        <v>1756</v>
      </c>
      <c r="D399" s="850" t="s">
        <v>1028</v>
      </c>
      <c r="E399" s="850">
        <v>47</v>
      </c>
      <c r="F399" s="860">
        <v>45979</v>
      </c>
      <c r="G399" s="850" t="s">
        <v>462</v>
      </c>
      <c r="H399" s="850" t="s">
        <v>504</v>
      </c>
      <c r="I399" s="850" t="s">
        <v>466</v>
      </c>
      <c r="J399" s="850" t="s">
        <v>505</v>
      </c>
      <c r="K399" s="850" t="s">
        <v>466</v>
      </c>
      <c r="L399" s="850" t="s">
        <v>466</v>
      </c>
      <c r="M399" s="850" t="s">
        <v>466</v>
      </c>
      <c r="N399" s="850" t="s">
        <v>466</v>
      </c>
      <c r="O399" s="850" t="s">
        <v>466</v>
      </c>
      <c r="P399" s="855" t="s">
        <v>554</v>
      </c>
    </row>
    <row r="400" spans="1:16">
      <c r="A400" s="852" t="s">
        <v>2071</v>
      </c>
      <c r="B400" s="850" t="s">
        <v>503</v>
      </c>
      <c r="C400" s="850" t="s">
        <v>1756</v>
      </c>
      <c r="D400" s="850" t="s">
        <v>1028</v>
      </c>
      <c r="E400" s="850">
        <v>48</v>
      </c>
      <c r="F400" s="860">
        <v>45979</v>
      </c>
      <c r="G400" s="850" t="s">
        <v>462</v>
      </c>
      <c r="H400" s="850" t="s">
        <v>504</v>
      </c>
      <c r="I400" s="850" t="s">
        <v>466</v>
      </c>
      <c r="J400" s="850" t="s">
        <v>505</v>
      </c>
      <c r="K400" s="850" t="s">
        <v>466</v>
      </c>
      <c r="L400" s="850" t="s">
        <v>466</v>
      </c>
      <c r="M400" s="850" t="s">
        <v>466</v>
      </c>
      <c r="N400" s="850" t="s">
        <v>466</v>
      </c>
      <c r="O400" s="850" t="s">
        <v>466</v>
      </c>
      <c r="P400" s="855" t="s">
        <v>554</v>
      </c>
    </row>
    <row r="401" spans="1:16">
      <c r="A401" s="852" t="s">
        <v>2071</v>
      </c>
      <c r="B401" s="850" t="s">
        <v>503</v>
      </c>
      <c r="C401" s="850" t="s">
        <v>1756</v>
      </c>
      <c r="D401" s="850" t="s">
        <v>1028</v>
      </c>
      <c r="E401" s="850">
        <v>49</v>
      </c>
      <c r="F401" s="860">
        <v>45979</v>
      </c>
      <c r="G401" s="850" t="s">
        <v>462</v>
      </c>
      <c r="H401" s="850" t="s">
        <v>504</v>
      </c>
      <c r="I401" s="850" t="s">
        <v>466</v>
      </c>
      <c r="J401" s="850" t="s">
        <v>505</v>
      </c>
      <c r="K401" s="850" t="s">
        <v>466</v>
      </c>
      <c r="L401" s="850" t="s">
        <v>466</v>
      </c>
      <c r="M401" s="850" t="s">
        <v>466</v>
      </c>
      <c r="N401" s="850" t="s">
        <v>466</v>
      </c>
      <c r="O401" s="850" t="s">
        <v>466</v>
      </c>
      <c r="P401" s="855" t="s">
        <v>554</v>
      </c>
    </row>
    <row r="402" spans="1:16">
      <c r="A402" s="852" t="s">
        <v>2071</v>
      </c>
      <c r="B402" s="850" t="s">
        <v>503</v>
      </c>
      <c r="C402" s="850" t="s">
        <v>1756</v>
      </c>
      <c r="D402" s="850" t="s">
        <v>484</v>
      </c>
      <c r="E402" s="850">
        <v>50</v>
      </c>
      <c r="F402" s="860">
        <v>45979</v>
      </c>
      <c r="G402" s="850" t="s">
        <v>462</v>
      </c>
      <c r="H402" s="850" t="s">
        <v>504</v>
      </c>
      <c r="I402" s="850" t="s">
        <v>466</v>
      </c>
      <c r="J402" s="850" t="s">
        <v>505</v>
      </c>
      <c r="K402" s="850" t="s">
        <v>466</v>
      </c>
      <c r="L402" s="850" t="s">
        <v>466</v>
      </c>
      <c r="M402" s="850" t="s">
        <v>466</v>
      </c>
      <c r="N402" s="850" t="s">
        <v>466</v>
      </c>
      <c r="O402" s="850" t="s">
        <v>466</v>
      </c>
      <c r="P402" s="855" t="s">
        <v>554</v>
      </c>
    </row>
    <row r="403" spans="1:16">
      <c r="A403" s="852" t="s">
        <v>2071</v>
      </c>
      <c r="B403" s="850" t="s">
        <v>503</v>
      </c>
      <c r="C403" s="850" t="s">
        <v>1756</v>
      </c>
      <c r="D403" s="850" t="s">
        <v>484</v>
      </c>
      <c r="E403" s="850">
        <v>51</v>
      </c>
      <c r="F403" s="860">
        <v>45979</v>
      </c>
      <c r="G403" s="850" t="s">
        <v>462</v>
      </c>
      <c r="H403" s="850" t="s">
        <v>504</v>
      </c>
      <c r="I403" s="850" t="s">
        <v>466</v>
      </c>
      <c r="J403" s="850" t="s">
        <v>505</v>
      </c>
      <c r="K403" s="850" t="s">
        <v>466</v>
      </c>
      <c r="L403" s="850" t="s">
        <v>466</v>
      </c>
      <c r="M403" s="850" t="s">
        <v>466</v>
      </c>
      <c r="N403" s="850" t="s">
        <v>466</v>
      </c>
      <c r="O403" s="850" t="s">
        <v>466</v>
      </c>
      <c r="P403" s="855" t="s">
        <v>554</v>
      </c>
    </row>
    <row r="404" spans="1:16">
      <c r="A404" s="852" t="s">
        <v>2071</v>
      </c>
      <c r="B404" s="850" t="s">
        <v>503</v>
      </c>
      <c r="C404" s="850" t="s">
        <v>1756</v>
      </c>
      <c r="D404" s="850" t="s">
        <v>484</v>
      </c>
      <c r="E404" s="850">
        <v>52</v>
      </c>
      <c r="F404" s="860">
        <v>45979</v>
      </c>
      <c r="G404" s="850" t="s">
        <v>462</v>
      </c>
      <c r="H404" s="850" t="s">
        <v>504</v>
      </c>
      <c r="I404" s="850" t="s">
        <v>466</v>
      </c>
      <c r="J404" s="850" t="s">
        <v>505</v>
      </c>
      <c r="K404" s="850" t="s">
        <v>466</v>
      </c>
      <c r="L404" s="850" t="s">
        <v>466</v>
      </c>
      <c r="M404" s="850" t="s">
        <v>466</v>
      </c>
      <c r="N404" s="850" t="s">
        <v>466</v>
      </c>
      <c r="O404" s="850" t="s">
        <v>466</v>
      </c>
      <c r="P404" s="855" t="s">
        <v>554</v>
      </c>
    </row>
    <row r="405" spans="1:16">
      <c r="A405" s="852" t="s">
        <v>2071</v>
      </c>
      <c r="B405" s="850" t="s">
        <v>503</v>
      </c>
      <c r="C405" s="850" t="s">
        <v>1756</v>
      </c>
      <c r="D405" s="850" t="s">
        <v>534</v>
      </c>
      <c r="E405" s="850">
        <v>53</v>
      </c>
      <c r="F405" s="860">
        <v>45979</v>
      </c>
      <c r="G405" s="850" t="s">
        <v>462</v>
      </c>
      <c r="H405" s="850" t="s">
        <v>504</v>
      </c>
      <c r="I405" s="850" t="s">
        <v>466</v>
      </c>
      <c r="J405" s="850" t="s">
        <v>505</v>
      </c>
      <c r="K405" s="850" t="s">
        <v>466</v>
      </c>
      <c r="L405" s="850" t="s">
        <v>466</v>
      </c>
      <c r="M405" s="850" t="s">
        <v>466</v>
      </c>
      <c r="N405" s="850" t="s">
        <v>466</v>
      </c>
      <c r="O405" s="850" t="s">
        <v>466</v>
      </c>
      <c r="P405" s="855" t="s">
        <v>554</v>
      </c>
    </row>
    <row r="406" spans="1:16">
      <c r="A406" s="852" t="s">
        <v>2071</v>
      </c>
      <c r="B406" s="850" t="s">
        <v>503</v>
      </c>
      <c r="C406" s="850" t="s">
        <v>1756</v>
      </c>
      <c r="D406" s="850" t="s">
        <v>697</v>
      </c>
      <c r="E406" s="850">
        <v>54</v>
      </c>
      <c r="F406" s="860">
        <v>45979</v>
      </c>
      <c r="G406" s="850" t="s">
        <v>462</v>
      </c>
      <c r="H406" s="850" t="s">
        <v>504</v>
      </c>
      <c r="I406" s="850" t="s">
        <v>466</v>
      </c>
      <c r="J406" s="850" t="s">
        <v>505</v>
      </c>
      <c r="K406" s="850" t="s">
        <v>466</v>
      </c>
      <c r="L406" s="850" t="s">
        <v>466</v>
      </c>
      <c r="M406" s="850" t="s">
        <v>466</v>
      </c>
      <c r="N406" s="850" t="s">
        <v>466</v>
      </c>
      <c r="O406" s="850" t="s">
        <v>466</v>
      </c>
      <c r="P406" s="855" t="s">
        <v>554</v>
      </c>
    </row>
    <row r="407" spans="1:16">
      <c r="A407" s="852" t="s">
        <v>2071</v>
      </c>
      <c r="B407" s="850" t="s">
        <v>503</v>
      </c>
      <c r="C407" s="850" t="s">
        <v>1756</v>
      </c>
      <c r="D407" s="850" t="s">
        <v>697</v>
      </c>
      <c r="E407" s="850">
        <v>55</v>
      </c>
      <c r="F407" s="860">
        <v>45979</v>
      </c>
      <c r="G407" s="850" t="s">
        <v>462</v>
      </c>
      <c r="H407" s="850" t="s">
        <v>504</v>
      </c>
      <c r="I407" s="850" t="s">
        <v>466</v>
      </c>
      <c r="J407" s="850" t="s">
        <v>505</v>
      </c>
      <c r="K407" s="850" t="s">
        <v>466</v>
      </c>
      <c r="L407" s="850" t="s">
        <v>466</v>
      </c>
      <c r="M407" s="850" t="s">
        <v>466</v>
      </c>
      <c r="N407" s="850" t="s">
        <v>466</v>
      </c>
      <c r="O407" s="850" t="s">
        <v>466</v>
      </c>
      <c r="P407" s="855" t="s">
        <v>554</v>
      </c>
    </row>
    <row r="408" spans="1:16">
      <c r="A408" s="852" t="s">
        <v>2071</v>
      </c>
      <c r="B408" s="850" t="s">
        <v>503</v>
      </c>
      <c r="C408" s="850" t="s">
        <v>1756</v>
      </c>
      <c r="D408" s="850" t="s">
        <v>1029</v>
      </c>
      <c r="E408" s="850">
        <v>56</v>
      </c>
      <c r="F408" s="860">
        <v>45979</v>
      </c>
      <c r="G408" s="850" t="s">
        <v>462</v>
      </c>
      <c r="H408" s="850" t="s">
        <v>504</v>
      </c>
      <c r="I408" s="850" t="s">
        <v>466</v>
      </c>
      <c r="J408" s="850" t="s">
        <v>505</v>
      </c>
      <c r="K408" s="850" t="s">
        <v>466</v>
      </c>
      <c r="L408" s="850" t="s">
        <v>466</v>
      </c>
      <c r="M408" s="850" t="s">
        <v>466</v>
      </c>
      <c r="N408" s="850" t="s">
        <v>466</v>
      </c>
      <c r="O408" s="850" t="s">
        <v>466</v>
      </c>
      <c r="P408" s="855" t="s">
        <v>554</v>
      </c>
    </row>
    <row r="409" spans="1:16">
      <c r="A409" s="852" t="s">
        <v>2071</v>
      </c>
      <c r="B409" s="850" t="s">
        <v>503</v>
      </c>
      <c r="C409" s="850" t="s">
        <v>1756</v>
      </c>
      <c r="D409" s="850" t="s">
        <v>1029</v>
      </c>
      <c r="E409" s="850">
        <v>57</v>
      </c>
      <c r="F409" s="860">
        <v>45979</v>
      </c>
      <c r="G409" s="850" t="s">
        <v>462</v>
      </c>
      <c r="H409" s="850" t="s">
        <v>504</v>
      </c>
      <c r="I409" s="850" t="s">
        <v>466</v>
      </c>
      <c r="J409" s="850" t="s">
        <v>505</v>
      </c>
      <c r="K409" s="850" t="s">
        <v>466</v>
      </c>
      <c r="L409" s="850" t="s">
        <v>466</v>
      </c>
      <c r="M409" s="850" t="s">
        <v>466</v>
      </c>
      <c r="N409" s="850" t="s">
        <v>466</v>
      </c>
      <c r="O409" s="850" t="s">
        <v>466</v>
      </c>
      <c r="P409" s="855" t="s">
        <v>554</v>
      </c>
    </row>
    <row r="410" spans="1:16">
      <c r="A410" s="852" t="s">
        <v>2071</v>
      </c>
      <c r="B410" s="850" t="s">
        <v>503</v>
      </c>
      <c r="C410" s="850" t="s">
        <v>1756</v>
      </c>
      <c r="D410" s="850" t="s">
        <v>1030</v>
      </c>
      <c r="E410" s="850">
        <v>58</v>
      </c>
      <c r="F410" s="860">
        <v>45979</v>
      </c>
      <c r="G410" s="850" t="s">
        <v>462</v>
      </c>
      <c r="H410" s="850" t="s">
        <v>504</v>
      </c>
      <c r="I410" s="850" t="s">
        <v>466</v>
      </c>
      <c r="J410" s="850" t="s">
        <v>505</v>
      </c>
      <c r="K410" s="850" t="s">
        <v>466</v>
      </c>
      <c r="L410" s="850" t="s">
        <v>466</v>
      </c>
      <c r="M410" s="850" t="s">
        <v>466</v>
      </c>
      <c r="N410" s="850" t="s">
        <v>466</v>
      </c>
      <c r="O410" s="850" t="s">
        <v>466</v>
      </c>
      <c r="P410" s="855" t="s">
        <v>554</v>
      </c>
    </row>
    <row r="411" spans="1:16">
      <c r="A411" s="852" t="s">
        <v>2071</v>
      </c>
      <c r="B411" s="850" t="s">
        <v>503</v>
      </c>
      <c r="C411" s="850" t="s">
        <v>1756</v>
      </c>
      <c r="D411" s="850" t="s">
        <v>487</v>
      </c>
      <c r="E411" s="850">
        <v>59</v>
      </c>
      <c r="F411" s="860">
        <v>45979</v>
      </c>
      <c r="G411" s="850" t="s">
        <v>462</v>
      </c>
      <c r="H411" s="850" t="s">
        <v>504</v>
      </c>
      <c r="I411" s="850" t="s">
        <v>466</v>
      </c>
      <c r="J411" s="850" t="s">
        <v>505</v>
      </c>
      <c r="K411" s="850" t="s">
        <v>466</v>
      </c>
      <c r="L411" s="850" t="s">
        <v>466</v>
      </c>
      <c r="M411" s="850" t="s">
        <v>466</v>
      </c>
      <c r="N411" s="850" t="s">
        <v>466</v>
      </c>
      <c r="O411" s="850" t="s">
        <v>466</v>
      </c>
      <c r="P411" s="855" t="s">
        <v>554</v>
      </c>
    </row>
    <row r="412" spans="1:16">
      <c r="A412" s="852" t="s">
        <v>2071</v>
      </c>
      <c r="B412" s="850" t="s">
        <v>503</v>
      </c>
      <c r="C412" s="850" t="s">
        <v>1756</v>
      </c>
      <c r="D412" s="850" t="s">
        <v>1030</v>
      </c>
      <c r="E412" s="850">
        <v>60</v>
      </c>
      <c r="F412" s="860">
        <v>45979</v>
      </c>
      <c r="G412" s="850" t="s">
        <v>462</v>
      </c>
      <c r="H412" s="850" t="s">
        <v>504</v>
      </c>
      <c r="I412" s="850" t="s">
        <v>466</v>
      </c>
      <c r="J412" s="850" t="s">
        <v>505</v>
      </c>
      <c r="K412" s="850" t="s">
        <v>466</v>
      </c>
      <c r="L412" s="850" t="s">
        <v>466</v>
      </c>
      <c r="M412" s="850" t="s">
        <v>466</v>
      </c>
      <c r="N412" s="850" t="s">
        <v>466</v>
      </c>
      <c r="O412" s="850" t="s">
        <v>466</v>
      </c>
      <c r="P412" s="855" t="s">
        <v>554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6666FF"/>
  </sheetPr>
  <dimension ref="A1:L72"/>
  <sheetViews>
    <sheetView zoomScale="90" zoomScaleNormal="90" workbookViewId="0">
      <pane ySplit="3" topLeftCell="A55" activePane="bottomLeft" state="frozen"/>
      <selection activeCell="F915" sqref="F915"/>
      <selection pane="bottomLeft" activeCell="L70" sqref="L70:L72"/>
    </sheetView>
  </sheetViews>
  <sheetFormatPr defaultColWidth="9.140625" defaultRowHeight="12.75"/>
  <cols>
    <col min="1" max="1" width="28.42578125" style="126" bestFit="1" customWidth="1"/>
    <col min="2" max="2" width="25.7109375" style="126" bestFit="1" customWidth="1"/>
    <col min="3" max="3" width="14.7109375" style="126" bestFit="1" customWidth="1"/>
    <col min="4" max="4" width="6.5703125" style="126" bestFit="1" customWidth="1"/>
    <col min="5" max="5" width="22" style="126" bestFit="1" customWidth="1"/>
    <col min="6" max="6" width="15.28515625" style="126" bestFit="1" customWidth="1"/>
    <col min="7" max="7" width="9.85546875" style="126" bestFit="1" customWidth="1"/>
    <col min="8" max="8" width="11.5703125" style="126" bestFit="1" customWidth="1"/>
    <col min="9" max="9" width="12.140625" style="126" bestFit="1" customWidth="1"/>
    <col min="10" max="10" width="8.5703125" style="126" bestFit="1" customWidth="1"/>
    <col min="11" max="11" width="12" style="126" bestFit="1" customWidth="1"/>
    <col min="12" max="12" width="7.85546875" style="126" bestFit="1" customWidth="1"/>
    <col min="13" max="16384" width="9.140625" style="126"/>
  </cols>
  <sheetData>
    <row r="1" spans="1:12" ht="18.75">
      <c r="A1" s="185" t="s">
        <v>558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3" spans="1:12" ht="25.5">
      <c r="A3" s="80" t="s">
        <v>440</v>
      </c>
      <c r="B3" s="80" t="s">
        <v>520</v>
      </c>
      <c r="C3" s="80" t="s">
        <v>441</v>
      </c>
      <c r="D3" s="80" t="s">
        <v>521</v>
      </c>
      <c r="E3" s="80" t="s">
        <v>522</v>
      </c>
      <c r="F3" s="80" t="s">
        <v>523</v>
      </c>
      <c r="G3" s="80" t="s">
        <v>524</v>
      </c>
      <c r="H3" s="80" t="s">
        <v>525</v>
      </c>
      <c r="I3" s="80" t="s">
        <v>526</v>
      </c>
      <c r="J3" s="80" t="s">
        <v>527</v>
      </c>
      <c r="K3" s="80" t="s">
        <v>528</v>
      </c>
      <c r="L3" s="80" t="s">
        <v>552</v>
      </c>
    </row>
    <row r="4" spans="1:12" ht="15">
      <c r="A4" s="528">
        <v>45666</v>
      </c>
      <c r="B4" s="529" t="s">
        <v>529</v>
      </c>
      <c r="C4" s="533" t="s">
        <v>1374</v>
      </c>
      <c r="D4" s="522">
        <v>1</v>
      </c>
      <c r="E4" s="533" t="s">
        <v>537</v>
      </c>
      <c r="F4" s="533" t="s">
        <v>531</v>
      </c>
      <c r="G4" s="533" t="s">
        <v>466</v>
      </c>
      <c r="H4" s="533" t="s">
        <v>466</v>
      </c>
      <c r="I4" s="533" t="s">
        <v>466</v>
      </c>
      <c r="J4" s="533" t="s">
        <v>466</v>
      </c>
      <c r="K4" s="533" t="s">
        <v>466</v>
      </c>
      <c r="L4" s="532" t="s">
        <v>554</v>
      </c>
    </row>
    <row r="5" spans="1:12" ht="15">
      <c r="A5" s="528">
        <v>45666</v>
      </c>
      <c r="B5" s="529" t="s">
        <v>529</v>
      </c>
      <c r="C5" s="533" t="s">
        <v>1374</v>
      </c>
      <c r="D5" s="522">
        <v>2</v>
      </c>
      <c r="E5" s="533" t="s">
        <v>538</v>
      </c>
      <c r="F5" s="533" t="s">
        <v>531</v>
      </c>
      <c r="G5" s="533" t="s">
        <v>466</v>
      </c>
      <c r="H5" s="533" t="s">
        <v>466</v>
      </c>
      <c r="I5" s="533" t="s">
        <v>466</v>
      </c>
      <c r="J5" s="533" t="s">
        <v>466</v>
      </c>
      <c r="K5" s="533" t="s">
        <v>466</v>
      </c>
      <c r="L5" s="532" t="s">
        <v>554</v>
      </c>
    </row>
    <row r="6" spans="1:12" ht="15">
      <c r="A6" s="528">
        <v>45666</v>
      </c>
      <c r="B6" s="529" t="s">
        <v>529</v>
      </c>
      <c r="C6" s="533" t="s">
        <v>1374</v>
      </c>
      <c r="D6" s="522">
        <v>3</v>
      </c>
      <c r="E6" s="533" t="s">
        <v>539</v>
      </c>
      <c r="F6" s="533" t="s">
        <v>531</v>
      </c>
      <c r="G6" s="533" t="s">
        <v>466</v>
      </c>
      <c r="H6" s="533" t="s">
        <v>466</v>
      </c>
      <c r="I6" s="533" t="s">
        <v>466</v>
      </c>
      <c r="J6" s="533" t="s">
        <v>466</v>
      </c>
      <c r="K6" s="533" t="s">
        <v>466</v>
      </c>
      <c r="L6" s="532" t="s">
        <v>554</v>
      </c>
    </row>
    <row r="7" spans="1:12" ht="15">
      <c r="A7" s="528">
        <v>45667</v>
      </c>
      <c r="B7" s="529" t="s">
        <v>529</v>
      </c>
      <c r="C7" s="533" t="s">
        <v>1130</v>
      </c>
      <c r="D7" s="522">
        <v>1</v>
      </c>
      <c r="E7" s="533" t="s">
        <v>530</v>
      </c>
      <c r="F7" s="533" t="s">
        <v>531</v>
      </c>
      <c r="G7" s="533" t="s">
        <v>466</v>
      </c>
      <c r="H7" s="533" t="s">
        <v>466</v>
      </c>
      <c r="I7" s="533" t="s">
        <v>466</v>
      </c>
      <c r="J7" s="533" t="s">
        <v>466</v>
      </c>
      <c r="K7" s="533" t="s">
        <v>466</v>
      </c>
      <c r="L7" s="532" t="s">
        <v>553</v>
      </c>
    </row>
    <row r="8" spans="1:12" ht="15">
      <c r="A8" s="528">
        <v>45667</v>
      </c>
      <c r="B8" s="529" t="s">
        <v>529</v>
      </c>
      <c r="C8" s="533" t="s">
        <v>1130</v>
      </c>
      <c r="D8" s="522">
        <v>2</v>
      </c>
      <c r="E8" s="533" t="s">
        <v>532</v>
      </c>
      <c r="F8" s="533" t="s">
        <v>531</v>
      </c>
      <c r="G8" s="533" t="s">
        <v>466</v>
      </c>
      <c r="H8" s="533" t="s">
        <v>466</v>
      </c>
      <c r="I8" s="533" t="s">
        <v>466</v>
      </c>
      <c r="J8" s="533" t="s">
        <v>466</v>
      </c>
      <c r="K8" s="533" t="s">
        <v>466</v>
      </c>
      <c r="L8" s="532" t="s">
        <v>553</v>
      </c>
    </row>
    <row r="9" spans="1:12" ht="15">
      <c r="A9" s="528">
        <v>45667</v>
      </c>
      <c r="B9" s="529" t="s">
        <v>529</v>
      </c>
      <c r="C9" s="533" t="s">
        <v>1130</v>
      </c>
      <c r="D9" s="522">
        <v>3</v>
      </c>
      <c r="E9" s="533" t="s">
        <v>533</v>
      </c>
      <c r="F9" s="533" t="s">
        <v>531</v>
      </c>
      <c r="G9" s="533" t="s">
        <v>466</v>
      </c>
      <c r="H9" s="533" t="s">
        <v>466</v>
      </c>
      <c r="I9" s="533" t="s">
        <v>466</v>
      </c>
      <c r="J9" s="533" t="s">
        <v>466</v>
      </c>
      <c r="K9" s="533" t="s">
        <v>466</v>
      </c>
      <c r="L9" s="532" t="s">
        <v>553</v>
      </c>
    </row>
    <row r="10" spans="1:12" ht="15">
      <c r="A10" s="528">
        <v>45667</v>
      </c>
      <c r="B10" s="529" t="s">
        <v>529</v>
      </c>
      <c r="C10" s="533" t="s">
        <v>1130</v>
      </c>
      <c r="D10" s="522">
        <v>4</v>
      </c>
      <c r="E10" s="533" t="s">
        <v>358</v>
      </c>
      <c r="F10" s="533" t="s">
        <v>531</v>
      </c>
      <c r="G10" s="533" t="s">
        <v>466</v>
      </c>
      <c r="H10" s="533" t="s">
        <v>466</v>
      </c>
      <c r="I10" s="533" t="s">
        <v>466</v>
      </c>
      <c r="J10" s="533" t="s">
        <v>466</v>
      </c>
      <c r="K10" s="533" t="s">
        <v>466</v>
      </c>
      <c r="L10" s="532" t="s">
        <v>553</v>
      </c>
    </row>
    <row r="11" spans="1:12" ht="15">
      <c r="A11" s="528">
        <v>45667</v>
      </c>
      <c r="B11" s="529" t="s">
        <v>529</v>
      </c>
      <c r="C11" s="533" t="s">
        <v>1130</v>
      </c>
      <c r="D11" s="522">
        <v>5</v>
      </c>
      <c r="E11" s="533" t="s">
        <v>511</v>
      </c>
      <c r="F11" s="533" t="s">
        <v>531</v>
      </c>
      <c r="G11" s="533" t="s">
        <v>466</v>
      </c>
      <c r="H11" s="533" t="s">
        <v>466</v>
      </c>
      <c r="I11" s="533" t="s">
        <v>466</v>
      </c>
      <c r="J11" s="533" t="s">
        <v>466</v>
      </c>
      <c r="K11" s="533" t="s">
        <v>466</v>
      </c>
      <c r="L11" s="532" t="s">
        <v>553</v>
      </c>
    </row>
    <row r="12" spans="1:12" ht="15">
      <c r="A12" s="528">
        <v>45667</v>
      </c>
      <c r="B12" s="529" t="s">
        <v>529</v>
      </c>
      <c r="C12" s="533" t="s">
        <v>1130</v>
      </c>
      <c r="D12" s="522">
        <v>6</v>
      </c>
      <c r="E12" s="533" t="s">
        <v>512</v>
      </c>
      <c r="F12" s="533" t="s">
        <v>531</v>
      </c>
      <c r="G12" s="533" t="s">
        <v>466</v>
      </c>
      <c r="H12" s="533" t="s">
        <v>466</v>
      </c>
      <c r="I12" s="533" t="s">
        <v>466</v>
      </c>
      <c r="J12" s="533" t="s">
        <v>466</v>
      </c>
      <c r="K12" s="533" t="s">
        <v>466</v>
      </c>
      <c r="L12" s="532" t="s">
        <v>553</v>
      </c>
    </row>
    <row r="13" spans="1:12" ht="15">
      <c r="A13" s="528">
        <v>45667</v>
      </c>
      <c r="B13" s="529" t="s">
        <v>529</v>
      </c>
      <c r="C13" s="533" t="s">
        <v>1130</v>
      </c>
      <c r="D13" s="522">
        <v>7</v>
      </c>
      <c r="E13" s="533" t="s">
        <v>517</v>
      </c>
      <c r="F13" s="533" t="s">
        <v>531</v>
      </c>
      <c r="G13" s="533" t="s">
        <v>466</v>
      </c>
      <c r="H13" s="533" t="s">
        <v>466</v>
      </c>
      <c r="I13" s="533" t="s">
        <v>466</v>
      </c>
      <c r="J13" s="533" t="s">
        <v>466</v>
      </c>
      <c r="K13" s="533" t="s">
        <v>466</v>
      </c>
      <c r="L13" s="532" t="s">
        <v>553</v>
      </c>
    </row>
    <row r="14" spans="1:12" ht="15">
      <c r="A14" s="528">
        <v>45667</v>
      </c>
      <c r="B14" s="529" t="s">
        <v>529</v>
      </c>
      <c r="C14" s="533" t="s">
        <v>1130</v>
      </c>
      <c r="D14" s="522">
        <v>8</v>
      </c>
      <c r="E14" s="533" t="s">
        <v>534</v>
      </c>
      <c r="F14" s="533" t="s">
        <v>531</v>
      </c>
      <c r="G14" s="533" t="s">
        <v>466</v>
      </c>
      <c r="H14" s="533" t="s">
        <v>466</v>
      </c>
      <c r="I14" s="533" t="s">
        <v>466</v>
      </c>
      <c r="J14" s="533" t="s">
        <v>466</v>
      </c>
      <c r="K14" s="533" t="s">
        <v>466</v>
      </c>
      <c r="L14" s="532" t="s">
        <v>553</v>
      </c>
    </row>
    <row r="15" spans="1:12" ht="15">
      <c r="A15" s="528">
        <v>45667</v>
      </c>
      <c r="B15" s="529" t="s">
        <v>529</v>
      </c>
      <c r="C15" s="533" t="s">
        <v>1130</v>
      </c>
      <c r="D15" s="522">
        <v>9</v>
      </c>
      <c r="E15" s="533" t="s">
        <v>535</v>
      </c>
      <c r="F15" s="533" t="s">
        <v>531</v>
      </c>
      <c r="G15" s="533" t="s">
        <v>466</v>
      </c>
      <c r="H15" s="533" t="s">
        <v>466</v>
      </c>
      <c r="I15" s="533" t="s">
        <v>466</v>
      </c>
      <c r="J15" s="533" t="s">
        <v>466</v>
      </c>
      <c r="K15" s="533" t="s">
        <v>466</v>
      </c>
      <c r="L15" s="532" t="s">
        <v>553</v>
      </c>
    </row>
    <row r="16" spans="1:12" ht="15">
      <c r="A16" s="528">
        <v>45667</v>
      </c>
      <c r="B16" s="529" t="s">
        <v>529</v>
      </c>
      <c r="C16" s="533" t="s">
        <v>1130</v>
      </c>
      <c r="D16" s="522">
        <v>10</v>
      </c>
      <c r="E16" s="533" t="s">
        <v>536</v>
      </c>
      <c r="F16" s="533" t="s">
        <v>531</v>
      </c>
      <c r="G16" s="533" t="s">
        <v>466</v>
      </c>
      <c r="H16" s="533" t="s">
        <v>466</v>
      </c>
      <c r="I16" s="533" t="s">
        <v>466</v>
      </c>
      <c r="J16" s="533" t="s">
        <v>466</v>
      </c>
      <c r="K16" s="533" t="s">
        <v>466</v>
      </c>
      <c r="L16" s="532" t="s">
        <v>553</v>
      </c>
    </row>
    <row r="17" spans="1:12" s="238" customFormat="1"/>
    <row r="18" spans="1:12" ht="15">
      <c r="A18" s="528">
        <v>45697</v>
      </c>
      <c r="B18" s="529" t="s">
        <v>529</v>
      </c>
      <c r="C18" s="533" t="s">
        <v>1374</v>
      </c>
      <c r="D18" s="522">
        <v>1</v>
      </c>
      <c r="E18" s="533" t="s">
        <v>537</v>
      </c>
      <c r="F18" s="533" t="s">
        <v>531</v>
      </c>
      <c r="G18" s="533" t="s">
        <v>466</v>
      </c>
      <c r="H18" s="533" t="s">
        <v>466</v>
      </c>
      <c r="I18" s="533" t="s">
        <v>466</v>
      </c>
      <c r="J18" s="533" t="s">
        <v>466</v>
      </c>
      <c r="K18" s="533" t="s">
        <v>466</v>
      </c>
      <c r="L18" s="532" t="s">
        <v>554</v>
      </c>
    </row>
    <row r="19" spans="1:12" ht="15">
      <c r="A19" s="528">
        <v>45697</v>
      </c>
      <c r="B19" s="529" t="s">
        <v>529</v>
      </c>
      <c r="C19" s="533" t="s">
        <v>1374</v>
      </c>
      <c r="D19" s="522">
        <v>2</v>
      </c>
      <c r="E19" s="533" t="s">
        <v>538</v>
      </c>
      <c r="F19" s="533" t="s">
        <v>531</v>
      </c>
      <c r="G19" s="533" t="s">
        <v>466</v>
      </c>
      <c r="H19" s="533" t="s">
        <v>466</v>
      </c>
      <c r="I19" s="533" t="s">
        <v>466</v>
      </c>
      <c r="J19" s="533" t="s">
        <v>466</v>
      </c>
      <c r="K19" s="533" t="s">
        <v>466</v>
      </c>
      <c r="L19" s="532" t="s">
        <v>554</v>
      </c>
    </row>
    <row r="20" spans="1:12" ht="15">
      <c r="A20" s="528">
        <v>45697</v>
      </c>
      <c r="B20" s="529" t="s">
        <v>529</v>
      </c>
      <c r="C20" s="533" t="s">
        <v>1374</v>
      </c>
      <c r="D20" s="522">
        <v>3</v>
      </c>
      <c r="E20" s="533" t="s">
        <v>539</v>
      </c>
      <c r="F20" s="533" t="s">
        <v>531</v>
      </c>
      <c r="G20" s="533" t="s">
        <v>466</v>
      </c>
      <c r="H20" s="533" t="s">
        <v>466</v>
      </c>
      <c r="I20" s="533" t="s">
        <v>466</v>
      </c>
      <c r="J20" s="533" t="s">
        <v>466</v>
      </c>
      <c r="K20" s="533" t="s">
        <v>466</v>
      </c>
      <c r="L20" s="532" t="s">
        <v>554</v>
      </c>
    </row>
    <row r="21" spans="1:12" ht="15">
      <c r="A21" s="528">
        <v>45698</v>
      </c>
      <c r="B21" s="529" t="s">
        <v>529</v>
      </c>
      <c r="C21" s="533" t="s">
        <v>1130</v>
      </c>
      <c r="D21" s="522">
        <v>1</v>
      </c>
      <c r="E21" s="533" t="s">
        <v>530</v>
      </c>
      <c r="F21" s="533" t="s">
        <v>531</v>
      </c>
      <c r="G21" s="533" t="s">
        <v>466</v>
      </c>
      <c r="H21" s="533" t="s">
        <v>466</v>
      </c>
      <c r="I21" s="533" t="s">
        <v>466</v>
      </c>
      <c r="J21" s="533" t="s">
        <v>466</v>
      </c>
      <c r="K21" s="533" t="s">
        <v>466</v>
      </c>
      <c r="L21" s="532" t="s">
        <v>553</v>
      </c>
    </row>
    <row r="22" spans="1:12" ht="15">
      <c r="A22" s="528">
        <v>45698</v>
      </c>
      <c r="B22" s="529" t="s">
        <v>529</v>
      </c>
      <c r="C22" s="533" t="s">
        <v>1130</v>
      </c>
      <c r="D22" s="522">
        <v>2</v>
      </c>
      <c r="E22" s="533" t="s">
        <v>532</v>
      </c>
      <c r="F22" s="533" t="s">
        <v>531</v>
      </c>
      <c r="G22" s="533" t="s">
        <v>466</v>
      </c>
      <c r="H22" s="533" t="s">
        <v>466</v>
      </c>
      <c r="I22" s="533" t="s">
        <v>466</v>
      </c>
      <c r="J22" s="533" t="s">
        <v>466</v>
      </c>
      <c r="K22" s="533" t="s">
        <v>466</v>
      </c>
      <c r="L22" s="532" t="s">
        <v>553</v>
      </c>
    </row>
    <row r="23" spans="1:12" ht="15">
      <c r="A23" s="528">
        <v>45698</v>
      </c>
      <c r="B23" s="529" t="s">
        <v>529</v>
      </c>
      <c r="C23" s="533" t="s">
        <v>1130</v>
      </c>
      <c r="D23" s="522">
        <v>3</v>
      </c>
      <c r="E23" s="533" t="s">
        <v>533</v>
      </c>
      <c r="F23" s="533" t="s">
        <v>531</v>
      </c>
      <c r="G23" s="533" t="s">
        <v>466</v>
      </c>
      <c r="H23" s="533" t="s">
        <v>466</v>
      </c>
      <c r="I23" s="533" t="s">
        <v>466</v>
      </c>
      <c r="J23" s="533" t="s">
        <v>466</v>
      </c>
      <c r="K23" s="533" t="s">
        <v>466</v>
      </c>
      <c r="L23" s="532" t="s">
        <v>553</v>
      </c>
    </row>
    <row r="24" spans="1:12" ht="15">
      <c r="A24" s="528">
        <v>45698</v>
      </c>
      <c r="B24" s="529" t="s">
        <v>529</v>
      </c>
      <c r="C24" s="533" t="s">
        <v>1130</v>
      </c>
      <c r="D24" s="522">
        <v>4</v>
      </c>
      <c r="E24" s="533" t="s">
        <v>358</v>
      </c>
      <c r="F24" s="533" t="s">
        <v>531</v>
      </c>
      <c r="G24" s="533" t="s">
        <v>466</v>
      </c>
      <c r="H24" s="533" t="s">
        <v>466</v>
      </c>
      <c r="I24" s="533" t="s">
        <v>466</v>
      </c>
      <c r="J24" s="533" t="s">
        <v>466</v>
      </c>
      <c r="K24" s="533" t="s">
        <v>466</v>
      </c>
      <c r="L24" s="532" t="s">
        <v>553</v>
      </c>
    </row>
    <row r="25" spans="1:12" ht="15">
      <c r="A25" s="528">
        <v>45698</v>
      </c>
      <c r="B25" s="529" t="s">
        <v>529</v>
      </c>
      <c r="C25" s="533" t="s">
        <v>1130</v>
      </c>
      <c r="D25" s="522">
        <v>5</v>
      </c>
      <c r="E25" s="533" t="s">
        <v>511</v>
      </c>
      <c r="F25" s="533" t="s">
        <v>531</v>
      </c>
      <c r="G25" s="533" t="s">
        <v>466</v>
      </c>
      <c r="H25" s="533" t="s">
        <v>466</v>
      </c>
      <c r="I25" s="533" t="s">
        <v>466</v>
      </c>
      <c r="J25" s="533" t="s">
        <v>466</v>
      </c>
      <c r="K25" s="533" t="s">
        <v>466</v>
      </c>
      <c r="L25" s="532" t="s">
        <v>553</v>
      </c>
    </row>
    <row r="26" spans="1:12" ht="15">
      <c r="A26" s="528">
        <v>45698</v>
      </c>
      <c r="B26" s="529" t="s">
        <v>529</v>
      </c>
      <c r="C26" s="533" t="s">
        <v>1130</v>
      </c>
      <c r="D26" s="522">
        <v>6</v>
      </c>
      <c r="E26" s="533" t="s">
        <v>512</v>
      </c>
      <c r="F26" s="533" t="s">
        <v>531</v>
      </c>
      <c r="G26" s="533" t="s">
        <v>466</v>
      </c>
      <c r="H26" s="533" t="s">
        <v>466</v>
      </c>
      <c r="I26" s="533" t="s">
        <v>466</v>
      </c>
      <c r="J26" s="533" t="s">
        <v>466</v>
      </c>
      <c r="K26" s="533" t="s">
        <v>466</v>
      </c>
      <c r="L26" s="532" t="s">
        <v>553</v>
      </c>
    </row>
    <row r="27" spans="1:12" ht="15">
      <c r="A27" s="528">
        <v>45698</v>
      </c>
      <c r="B27" s="529" t="s">
        <v>529</v>
      </c>
      <c r="C27" s="533" t="s">
        <v>1130</v>
      </c>
      <c r="D27" s="522">
        <v>7</v>
      </c>
      <c r="E27" s="533" t="s">
        <v>517</v>
      </c>
      <c r="F27" s="533" t="s">
        <v>531</v>
      </c>
      <c r="G27" s="533" t="s">
        <v>466</v>
      </c>
      <c r="H27" s="533" t="s">
        <v>466</v>
      </c>
      <c r="I27" s="533" t="s">
        <v>466</v>
      </c>
      <c r="J27" s="533" t="s">
        <v>466</v>
      </c>
      <c r="K27" s="533" t="s">
        <v>466</v>
      </c>
      <c r="L27" s="532" t="s">
        <v>553</v>
      </c>
    </row>
    <row r="28" spans="1:12" ht="15">
      <c r="A28" s="528">
        <v>45698</v>
      </c>
      <c r="B28" s="529" t="s">
        <v>529</v>
      </c>
      <c r="C28" s="533" t="s">
        <v>1130</v>
      </c>
      <c r="D28" s="522">
        <v>8</v>
      </c>
      <c r="E28" s="533" t="s">
        <v>534</v>
      </c>
      <c r="F28" s="533" t="s">
        <v>531</v>
      </c>
      <c r="G28" s="533" t="s">
        <v>466</v>
      </c>
      <c r="H28" s="533" t="s">
        <v>466</v>
      </c>
      <c r="I28" s="533" t="s">
        <v>466</v>
      </c>
      <c r="J28" s="533" t="s">
        <v>466</v>
      </c>
      <c r="K28" s="533" t="s">
        <v>466</v>
      </c>
      <c r="L28" s="532" t="s">
        <v>553</v>
      </c>
    </row>
    <row r="29" spans="1:12" ht="15">
      <c r="A29" s="528">
        <v>45698</v>
      </c>
      <c r="B29" s="529" t="s">
        <v>529</v>
      </c>
      <c r="C29" s="533" t="s">
        <v>1130</v>
      </c>
      <c r="D29" s="522">
        <v>9</v>
      </c>
      <c r="E29" s="533" t="s">
        <v>535</v>
      </c>
      <c r="F29" s="533" t="s">
        <v>531</v>
      </c>
      <c r="G29" s="533" t="s">
        <v>466</v>
      </c>
      <c r="H29" s="533" t="s">
        <v>466</v>
      </c>
      <c r="I29" s="533" t="s">
        <v>466</v>
      </c>
      <c r="J29" s="533" t="s">
        <v>466</v>
      </c>
      <c r="K29" s="533" t="s">
        <v>466</v>
      </c>
      <c r="L29" s="532" t="s">
        <v>553</v>
      </c>
    </row>
    <row r="30" spans="1:12" ht="15">
      <c r="A30" s="528">
        <v>45698</v>
      </c>
      <c r="B30" s="529" t="s">
        <v>529</v>
      </c>
      <c r="C30" s="533" t="s">
        <v>1130</v>
      </c>
      <c r="D30" s="522">
        <v>10</v>
      </c>
      <c r="E30" s="533" t="s">
        <v>536</v>
      </c>
      <c r="F30" s="533" t="s">
        <v>531</v>
      </c>
      <c r="G30" s="533" t="s">
        <v>466</v>
      </c>
      <c r="H30" s="533" t="s">
        <v>466</v>
      </c>
      <c r="I30" s="533" t="s">
        <v>466</v>
      </c>
      <c r="J30" s="533" t="s">
        <v>466</v>
      </c>
      <c r="K30" s="533" t="s">
        <v>466</v>
      </c>
      <c r="L30" s="532" t="s">
        <v>553</v>
      </c>
    </row>
    <row r="31" spans="1:12" s="238" customFormat="1"/>
    <row r="32" spans="1:12" ht="15">
      <c r="A32" s="670">
        <v>45729</v>
      </c>
      <c r="B32" s="607" t="s">
        <v>529</v>
      </c>
      <c r="C32" s="674" t="s">
        <v>1374</v>
      </c>
      <c r="D32" s="601">
        <v>1</v>
      </c>
      <c r="E32" s="674" t="s">
        <v>537</v>
      </c>
      <c r="F32" s="674" t="s">
        <v>531</v>
      </c>
      <c r="G32" s="674" t="s">
        <v>466</v>
      </c>
      <c r="H32" s="674" t="s">
        <v>466</v>
      </c>
      <c r="I32" s="674" t="s">
        <v>466</v>
      </c>
      <c r="J32" s="674" t="s">
        <v>466</v>
      </c>
      <c r="K32" s="674" t="s">
        <v>466</v>
      </c>
      <c r="L32" s="532" t="s">
        <v>554</v>
      </c>
    </row>
    <row r="33" spans="1:12" ht="15">
      <c r="A33" s="670">
        <v>45729</v>
      </c>
      <c r="B33" s="607" t="s">
        <v>529</v>
      </c>
      <c r="C33" s="674" t="s">
        <v>1374</v>
      </c>
      <c r="D33" s="601">
        <v>2</v>
      </c>
      <c r="E33" s="674" t="s">
        <v>538</v>
      </c>
      <c r="F33" s="674" t="s">
        <v>531</v>
      </c>
      <c r="G33" s="674" t="s">
        <v>466</v>
      </c>
      <c r="H33" s="674" t="s">
        <v>466</v>
      </c>
      <c r="I33" s="674" t="s">
        <v>466</v>
      </c>
      <c r="J33" s="674" t="s">
        <v>466</v>
      </c>
      <c r="K33" s="674" t="s">
        <v>466</v>
      </c>
      <c r="L33" s="532" t="s">
        <v>554</v>
      </c>
    </row>
    <row r="34" spans="1:12" ht="15">
      <c r="A34" s="670">
        <v>45729</v>
      </c>
      <c r="B34" s="607" t="s">
        <v>529</v>
      </c>
      <c r="C34" s="674" t="s">
        <v>1374</v>
      </c>
      <c r="D34" s="601">
        <v>3</v>
      </c>
      <c r="E34" s="674" t="s">
        <v>539</v>
      </c>
      <c r="F34" s="674" t="s">
        <v>531</v>
      </c>
      <c r="G34" s="674" t="s">
        <v>466</v>
      </c>
      <c r="H34" s="674" t="s">
        <v>466</v>
      </c>
      <c r="I34" s="674" t="s">
        <v>466</v>
      </c>
      <c r="J34" s="674" t="s">
        <v>466</v>
      </c>
      <c r="K34" s="674" t="s">
        <v>466</v>
      </c>
      <c r="L34" s="532" t="s">
        <v>554</v>
      </c>
    </row>
    <row r="35" spans="1:12" ht="15">
      <c r="A35" s="670">
        <v>45365</v>
      </c>
      <c r="B35" s="607" t="s">
        <v>529</v>
      </c>
      <c r="C35" s="674" t="s">
        <v>1757</v>
      </c>
      <c r="D35" s="601">
        <v>1</v>
      </c>
      <c r="E35" s="674" t="s">
        <v>530</v>
      </c>
      <c r="F35" s="674" t="s">
        <v>531</v>
      </c>
      <c r="G35" s="674" t="s">
        <v>466</v>
      </c>
      <c r="H35" s="674" t="s">
        <v>466</v>
      </c>
      <c r="I35" s="674" t="s">
        <v>466</v>
      </c>
      <c r="J35" s="674" t="s">
        <v>466</v>
      </c>
      <c r="K35" s="674" t="s">
        <v>466</v>
      </c>
      <c r="L35" s="649" t="s">
        <v>553</v>
      </c>
    </row>
    <row r="36" spans="1:12" ht="15">
      <c r="A36" s="670">
        <v>45365</v>
      </c>
      <c r="B36" s="607" t="s">
        <v>529</v>
      </c>
      <c r="C36" s="674" t="s">
        <v>1757</v>
      </c>
      <c r="D36" s="601">
        <v>2</v>
      </c>
      <c r="E36" s="674" t="s">
        <v>532</v>
      </c>
      <c r="F36" s="674" t="s">
        <v>531</v>
      </c>
      <c r="G36" s="674" t="s">
        <v>466</v>
      </c>
      <c r="H36" s="674" t="s">
        <v>466</v>
      </c>
      <c r="I36" s="674" t="s">
        <v>466</v>
      </c>
      <c r="J36" s="674" t="s">
        <v>466</v>
      </c>
      <c r="K36" s="674" t="s">
        <v>466</v>
      </c>
      <c r="L36" s="649" t="s">
        <v>553</v>
      </c>
    </row>
    <row r="37" spans="1:12" ht="15">
      <c r="A37" s="670">
        <v>45365</v>
      </c>
      <c r="B37" s="607" t="s">
        <v>529</v>
      </c>
      <c r="C37" s="674" t="s">
        <v>1757</v>
      </c>
      <c r="D37" s="601">
        <v>3</v>
      </c>
      <c r="E37" s="674" t="s">
        <v>533</v>
      </c>
      <c r="F37" s="674" t="s">
        <v>531</v>
      </c>
      <c r="G37" s="674" t="s">
        <v>466</v>
      </c>
      <c r="H37" s="674" t="s">
        <v>466</v>
      </c>
      <c r="I37" s="674" t="s">
        <v>466</v>
      </c>
      <c r="J37" s="674" t="s">
        <v>466</v>
      </c>
      <c r="K37" s="674" t="s">
        <v>466</v>
      </c>
      <c r="L37" s="649" t="s">
        <v>553</v>
      </c>
    </row>
    <row r="38" spans="1:12" ht="15">
      <c r="A38" s="670">
        <v>45365</v>
      </c>
      <c r="B38" s="607" t="s">
        <v>529</v>
      </c>
      <c r="C38" s="674" t="s">
        <v>1757</v>
      </c>
      <c r="D38" s="601">
        <v>4</v>
      </c>
      <c r="E38" s="674" t="s">
        <v>358</v>
      </c>
      <c r="F38" s="674" t="s">
        <v>531</v>
      </c>
      <c r="G38" s="674" t="s">
        <v>466</v>
      </c>
      <c r="H38" s="674" t="s">
        <v>466</v>
      </c>
      <c r="I38" s="674" t="s">
        <v>466</v>
      </c>
      <c r="J38" s="674" t="s">
        <v>466</v>
      </c>
      <c r="K38" s="674" t="s">
        <v>466</v>
      </c>
      <c r="L38" s="649" t="s">
        <v>553</v>
      </c>
    </row>
    <row r="39" spans="1:12" ht="15">
      <c r="A39" s="670">
        <v>45365</v>
      </c>
      <c r="B39" s="607" t="s">
        <v>529</v>
      </c>
      <c r="C39" s="674" t="s">
        <v>1757</v>
      </c>
      <c r="D39" s="601">
        <v>5</v>
      </c>
      <c r="E39" s="674" t="s">
        <v>511</v>
      </c>
      <c r="F39" s="674" t="s">
        <v>531</v>
      </c>
      <c r="G39" s="674" t="s">
        <v>466</v>
      </c>
      <c r="H39" s="674" t="s">
        <v>466</v>
      </c>
      <c r="I39" s="674" t="s">
        <v>466</v>
      </c>
      <c r="J39" s="674" t="s">
        <v>466</v>
      </c>
      <c r="K39" s="674" t="s">
        <v>466</v>
      </c>
      <c r="L39" s="649" t="s">
        <v>553</v>
      </c>
    </row>
    <row r="40" spans="1:12" ht="15">
      <c r="A40" s="670">
        <v>45365</v>
      </c>
      <c r="B40" s="607" t="s">
        <v>529</v>
      </c>
      <c r="C40" s="674" t="s">
        <v>1757</v>
      </c>
      <c r="D40" s="601">
        <v>6</v>
      </c>
      <c r="E40" s="674" t="s">
        <v>512</v>
      </c>
      <c r="F40" s="674" t="s">
        <v>531</v>
      </c>
      <c r="G40" s="674" t="s">
        <v>466</v>
      </c>
      <c r="H40" s="674" t="s">
        <v>466</v>
      </c>
      <c r="I40" s="674" t="s">
        <v>466</v>
      </c>
      <c r="J40" s="674" t="s">
        <v>466</v>
      </c>
      <c r="K40" s="674" t="s">
        <v>466</v>
      </c>
      <c r="L40" s="649" t="s">
        <v>553</v>
      </c>
    </row>
    <row r="41" spans="1:12" ht="15">
      <c r="A41" s="670">
        <v>45365</v>
      </c>
      <c r="B41" s="607" t="s">
        <v>529</v>
      </c>
      <c r="C41" s="674" t="s">
        <v>1757</v>
      </c>
      <c r="D41" s="601">
        <v>7</v>
      </c>
      <c r="E41" s="674" t="s">
        <v>517</v>
      </c>
      <c r="F41" s="674" t="s">
        <v>531</v>
      </c>
      <c r="G41" s="674" t="s">
        <v>466</v>
      </c>
      <c r="H41" s="674" t="s">
        <v>466</v>
      </c>
      <c r="I41" s="674" t="s">
        <v>466</v>
      </c>
      <c r="J41" s="674" t="s">
        <v>466</v>
      </c>
      <c r="K41" s="674" t="s">
        <v>466</v>
      </c>
      <c r="L41" s="649" t="s">
        <v>553</v>
      </c>
    </row>
    <row r="42" spans="1:12" ht="15">
      <c r="A42" s="670">
        <v>45365</v>
      </c>
      <c r="B42" s="607" t="s">
        <v>529</v>
      </c>
      <c r="C42" s="674" t="s">
        <v>1757</v>
      </c>
      <c r="D42" s="601">
        <v>8</v>
      </c>
      <c r="E42" s="674" t="s">
        <v>534</v>
      </c>
      <c r="F42" s="674" t="s">
        <v>531</v>
      </c>
      <c r="G42" s="674" t="s">
        <v>466</v>
      </c>
      <c r="H42" s="674" t="s">
        <v>466</v>
      </c>
      <c r="I42" s="674" t="s">
        <v>466</v>
      </c>
      <c r="J42" s="674" t="s">
        <v>466</v>
      </c>
      <c r="K42" s="674" t="s">
        <v>466</v>
      </c>
      <c r="L42" s="649" t="s">
        <v>553</v>
      </c>
    </row>
    <row r="43" spans="1:12" ht="15">
      <c r="A43" s="670">
        <v>45365</v>
      </c>
      <c r="B43" s="607" t="s">
        <v>529</v>
      </c>
      <c r="C43" s="674" t="s">
        <v>1757</v>
      </c>
      <c r="D43" s="601">
        <v>9</v>
      </c>
      <c r="E43" s="674" t="s">
        <v>535</v>
      </c>
      <c r="F43" s="674" t="s">
        <v>531</v>
      </c>
      <c r="G43" s="674" t="s">
        <v>466</v>
      </c>
      <c r="H43" s="674" t="s">
        <v>466</v>
      </c>
      <c r="I43" s="674" t="s">
        <v>466</v>
      </c>
      <c r="J43" s="674" t="s">
        <v>466</v>
      </c>
      <c r="K43" s="674" t="s">
        <v>466</v>
      </c>
      <c r="L43" s="649" t="s">
        <v>553</v>
      </c>
    </row>
    <row r="44" spans="1:12" ht="15">
      <c r="A44" s="670">
        <v>45365</v>
      </c>
      <c r="B44" s="607" t="s">
        <v>529</v>
      </c>
      <c r="C44" s="674" t="s">
        <v>1757</v>
      </c>
      <c r="D44" s="601">
        <v>10</v>
      </c>
      <c r="E44" s="674" t="s">
        <v>536</v>
      </c>
      <c r="F44" s="674" t="s">
        <v>531</v>
      </c>
      <c r="G44" s="674" t="s">
        <v>466</v>
      </c>
      <c r="H44" s="674" t="s">
        <v>466</v>
      </c>
      <c r="I44" s="674" t="s">
        <v>466</v>
      </c>
      <c r="J44" s="674" t="s">
        <v>466</v>
      </c>
      <c r="K44" s="674" t="s">
        <v>466</v>
      </c>
      <c r="L44" s="649" t="s">
        <v>553</v>
      </c>
    </row>
    <row r="45" spans="1:12" s="238" customFormat="1"/>
    <row r="46" spans="1:12">
      <c r="A46" s="736">
        <v>45761</v>
      </c>
      <c r="B46" s="734" t="s">
        <v>529</v>
      </c>
      <c r="C46" s="739" t="s">
        <v>1756</v>
      </c>
      <c r="D46" s="740">
        <v>1</v>
      </c>
      <c r="E46" s="739" t="s">
        <v>530</v>
      </c>
      <c r="F46" s="739" t="s">
        <v>531</v>
      </c>
      <c r="G46" s="739" t="s">
        <v>466</v>
      </c>
      <c r="H46" s="739" t="s">
        <v>466</v>
      </c>
      <c r="I46" s="739" t="s">
        <v>466</v>
      </c>
      <c r="J46" s="739" t="s">
        <v>466</v>
      </c>
      <c r="K46" s="739" t="s">
        <v>466</v>
      </c>
      <c r="L46" s="649" t="s">
        <v>553</v>
      </c>
    </row>
    <row r="47" spans="1:12">
      <c r="A47" s="736">
        <v>45761</v>
      </c>
      <c r="B47" s="734" t="s">
        <v>529</v>
      </c>
      <c r="C47" s="739" t="s">
        <v>1756</v>
      </c>
      <c r="D47" s="740">
        <v>2</v>
      </c>
      <c r="E47" s="739" t="s">
        <v>532</v>
      </c>
      <c r="F47" s="739" t="s">
        <v>531</v>
      </c>
      <c r="G47" s="739" t="s">
        <v>466</v>
      </c>
      <c r="H47" s="739" t="s">
        <v>466</v>
      </c>
      <c r="I47" s="739" t="s">
        <v>466</v>
      </c>
      <c r="J47" s="739" t="s">
        <v>466</v>
      </c>
      <c r="K47" s="739" t="s">
        <v>466</v>
      </c>
      <c r="L47" s="649" t="s">
        <v>553</v>
      </c>
    </row>
    <row r="48" spans="1:12">
      <c r="A48" s="736">
        <v>45761</v>
      </c>
      <c r="B48" s="734" t="s">
        <v>529</v>
      </c>
      <c r="C48" s="739" t="s">
        <v>1756</v>
      </c>
      <c r="D48" s="740">
        <v>3</v>
      </c>
      <c r="E48" s="739" t="s">
        <v>533</v>
      </c>
      <c r="F48" s="739" t="s">
        <v>531</v>
      </c>
      <c r="G48" s="739" t="s">
        <v>466</v>
      </c>
      <c r="H48" s="739" t="s">
        <v>466</v>
      </c>
      <c r="I48" s="739" t="s">
        <v>466</v>
      </c>
      <c r="J48" s="739" t="s">
        <v>466</v>
      </c>
      <c r="K48" s="739" t="s">
        <v>466</v>
      </c>
      <c r="L48" s="649" t="s">
        <v>553</v>
      </c>
    </row>
    <row r="49" spans="1:12">
      <c r="A49" s="736">
        <v>45761</v>
      </c>
      <c r="B49" s="734" t="s">
        <v>529</v>
      </c>
      <c r="C49" s="739" t="s">
        <v>1756</v>
      </c>
      <c r="D49" s="740">
        <v>4</v>
      </c>
      <c r="E49" s="739" t="s">
        <v>358</v>
      </c>
      <c r="F49" s="739" t="s">
        <v>531</v>
      </c>
      <c r="G49" s="739" t="s">
        <v>466</v>
      </c>
      <c r="H49" s="739" t="s">
        <v>466</v>
      </c>
      <c r="I49" s="739" t="s">
        <v>466</v>
      </c>
      <c r="J49" s="739" t="s">
        <v>466</v>
      </c>
      <c r="K49" s="739" t="s">
        <v>466</v>
      </c>
      <c r="L49" s="649" t="s">
        <v>553</v>
      </c>
    </row>
    <row r="50" spans="1:12">
      <c r="A50" s="736">
        <v>45761</v>
      </c>
      <c r="B50" s="734" t="s">
        <v>529</v>
      </c>
      <c r="C50" s="739" t="s">
        <v>1756</v>
      </c>
      <c r="D50" s="740">
        <v>5</v>
      </c>
      <c r="E50" s="739" t="s">
        <v>511</v>
      </c>
      <c r="F50" s="739" t="s">
        <v>531</v>
      </c>
      <c r="G50" s="739" t="s">
        <v>466</v>
      </c>
      <c r="H50" s="739" t="s">
        <v>466</v>
      </c>
      <c r="I50" s="739" t="s">
        <v>466</v>
      </c>
      <c r="J50" s="739" t="s">
        <v>466</v>
      </c>
      <c r="K50" s="739" t="s">
        <v>466</v>
      </c>
      <c r="L50" s="649" t="s">
        <v>553</v>
      </c>
    </row>
    <row r="51" spans="1:12">
      <c r="A51" s="736">
        <v>45761</v>
      </c>
      <c r="B51" s="734" t="s">
        <v>529</v>
      </c>
      <c r="C51" s="739" t="s">
        <v>1756</v>
      </c>
      <c r="D51" s="740">
        <v>6</v>
      </c>
      <c r="E51" s="739" t="s">
        <v>512</v>
      </c>
      <c r="F51" s="739" t="s">
        <v>531</v>
      </c>
      <c r="G51" s="739" t="s">
        <v>466</v>
      </c>
      <c r="H51" s="739" t="s">
        <v>466</v>
      </c>
      <c r="I51" s="739" t="s">
        <v>466</v>
      </c>
      <c r="J51" s="739" t="s">
        <v>466</v>
      </c>
      <c r="K51" s="739" t="s">
        <v>466</v>
      </c>
      <c r="L51" s="649" t="s">
        <v>553</v>
      </c>
    </row>
    <row r="52" spans="1:12">
      <c r="A52" s="736">
        <v>45761</v>
      </c>
      <c r="B52" s="734" t="s">
        <v>529</v>
      </c>
      <c r="C52" s="739" t="s">
        <v>1756</v>
      </c>
      <c r="D52" s="740">
        <v>7</v>
      </c>
      <c r="E52" s="739" t="s">
        <v>517</v>
      </c>
      <c r="F52" s="739" t="s">
        <v>531</v>
      </c>
      <c r="G52" s="739" t="s">
        <v>466</v>
      </c>
      <c r="H52" s="739" t="s">
        <v>466</v>
      </c>
      <c r="I52" s="739" t="s">
        <v>466</v>
      </c>
      <c r="J52" s="739" t="s">
        <v>466</v>
      </c>
      <c r="K52" s="739" t="s">
        <v>466</v>
      </c>
      <c r="L52" s="649" t="s">
        <v>553</v>
      </c>
    </row>
    <row r="53" spans="1:12">
      <c r="A53" s="736">
        <v>45761</v>
      </c>
      <c r="B53" s="734" t="s">
        <v>529</v>
      </c>
      <c r="C53" s="739" t="s">
        <v>1756</v>
      </c>
      <c r="D53" s="740">
        <v>8</v>
      </c>
      <c r="E53" s="739" t="s">
        <v>534</v>
      </c>
      <c r="F53" s="739" t="s">
        <v>531</v>
      </c>
      <c r="G53" s="739" t="s">
        <v>466</v>
      </c>
      <c r="H53" s="739" t="s">
        <v>466</v>
      </c>
      <c r="I53" s="739" t="s">
        <v>466</v>
      </c>
      <c r="J53" s="739" t="s">
        <v>466</v>
      </c>
      <c r="K53" s="739" t="s">
        <v>466</v>
      </c>
      <c r="L53" s="649" t="s">
        <v>553</v>
      </c>
    </row>
    <row r="54" spans="1:12">
      <c r="A54" s="736">
        <v>45761</v>
      </c>
      <c r="B54" s="734" t="s">
        <v>529</v>
      </c>
      <c r="C54" s="739" t="s">
        <v>1756</v>
      </c>
      <c r="D54" s="740">
        <v>9</v>
      </c>
      <c r="E54" s="739" t="s">
        <v>535</v>
      </c>
      <c r="F54" s="739" t="s">
        <v>531</v>
      </c>
      <c r="G54" s="739" t="s">
        <v>466</v>
      </c>
      <c r="H54" s="739" t="s">
        <v>466</v>
      </c>
      <c r="I54" s="739" t="s">
        <v>466</v>
      </c>
      <c r="J54" s="739" t="s">
        <v>466</v>
      </c>
      <c r="K54" s="739" t="s">
        <v>466</v>
      </c>
      <c r="L54" s="649" t="s">
        <v>553</v>
      </c>
    </row>
    <row r="55" spans="1:12">
      <c r="A55" s="736">
        <v>45761</v>
      </c>
      <c r="B55" s="734" t="s">
        <v>529</v>
      </c>
      <c r="C55" s="739" t="s">
        <v>1756</v>
      </c>
      <c r="D55" s="740">
        <v>10</v>
      </c>
      <c r="E55" s="739" t="s">
        <v>536</v>
      </c>
      <c r="F55" s="739" t="s">
        <v>531</v>
      </c>
      <c r="G55" s="739" t="s">
        <v>466</v>
      </c>
      <c r="H55" s="739" t="s">
        <v>466</v>
      </c>
      <c r="I55" s="739" t="s">
        <v>466</v>
      </c>
      <c r="J55" s="739" t="s">
        <v>466</v>
      </c>
      <c r="K55" s="739" t="s">
        <v>466</v>
      </c>
      <c r="L55" s="649" t="s">
        <v>553</v>
      </c>
    </row>
    <row r="56" spans="1:12">
      <c r="A56" s="736">
        <v>45762</v>
      </c>
      <c r="B56" s="734" t="s">
        <v>529</v>
      </c>
      <c r="C56" s="739" t="s">
        <v>1756</v>
      </c>
      <c r="D56" s="740">
        <v>1</v>
      </c>
      <c r="E56" s="739" t="s">
        <v>537</v>
      </c>
      <c r="F56" s="739" t="s">
        <v>531</v>
      </c>
      <c r="G56" s="739" t="s">
        <v>466</v>
      </c>
      <c r="H56" s="739" t="s">
        <v>466</v>
      </c>
      <c r="I56" s="739" t="s">
        <v>466</v>
      </c>
      <c r="J56" s="739" t="s">
        <v>466</v>
      </c>
      <c r="K56" s="739" t="s">
        <v>466</v>
      </c>
      <c r="L56" s="532" t="s">
        <v>554</v>
      </c>
    </row>
    <row r="57" spans="1:12">
      <c r="A57" s="736">
        <v>45762</v>
      </c>
      <c r="B57" s="734" t="s">
        <v>529</v>
      </c>
      <c r="C57" s="739" t="s">
        <v>1756</v>
      </c>
      <c r="D57" s="740">
        <v>2</v>
      </c>
      <c r="E57" s="739" t="s">
        <v>538</v>
      </c>
      <c r="F57" s="739" t="s">
        <v>531</v>
      </c>
      <c r="G57" s="739" t="s">
        <v>466</v>
      </c>
      <c r="H57" s="739" t="s">
        <v>466</v>
      </c>
      <c r="I57" s="739" t="s">
        <v>466</v>
      </c>
      <c r="J57" s="739" t="s">
        <v>466</v>
      </c>
      <c r="K57" s="739" t="s">
        <v>466</v>
      </c>
      <c r="L57" s="532" t="s">
        <v>554</v>
      </c>
    </row>
    <row r="58" spans="1:12">
      <c r="A58" s="736">
        <v>45762</v>
      </c>
      <c r="B58" s="734" t="s">
        <v>529</v>
      </c>
      <c r="C58" s="739" t="s">
        <v>1756</v>
      </c>
      <c r="D58" s="740">
        <v>3</v>
      </c>
      <c r="E58" s="739" t="s">
        <v>539</v>
      </c>
      <c r="F58" s="739" t="s">
        <v>531</v>
      </c>
      <c r="G58" s="739" t="s">
        <v>466</v>
      </c>
      <c r="H58" s="739" t="s">
        <v>466</v>
      </c>
      <c r="I58" s="739" t="s">
        <v>466</v>
      </c>
      <c r="J58" s="739" t="s">
        <v>466</v>
      </c>
      <c r="K58" s="739" t="s">
        <v>466</v>
      </c>
      <c r="L58" s="532" t="s">
        <v>554</v>
      </c>
    </row>
    <row r="59" spans="1:12" s="238" customFormat="1"/>
    <row r="60" spans="1:12">
      <c r="A60" s="852" t="s">
        <v>2070</v>
      </c>
      <c r="B60" s="850" t="s">
        <v>529</v>
      </c>
      <c r="C60" s="851" t="s">
        <v>1756</v>
      </c>
      <c r="D60" s="851">
        <v>1</v>
      </c>
      <c r="E60" s="851" t="s">
        <v>530</v>
      </c>
      <c r="F60" s="851" t="s">
        <v>531</v>
      </c>
      <c r="G60" s="851" t="s">
        <v>466</v>
      </c>
      <c r="H60" s="851" t="s">
        <v>466</v>
      </c>
      <c r="I60" s="851" t="s">
        <v>466</v>
      </c>
      <c r="J60" s="851" t="s">
        <v>466</v>
      </c>
      <c r="K60" s="851" t="s">
        <v>466</v>
      </c>
      <c r="L60" s="649" t="s">
        <v>553</v>
      </c>
    </row>
    <row r="61" spans="1:12">
      <c r="A61" s="852" t="s">
        <v>2070</v>
      </c>
      <c r="B61" s="850" t="s">
        <v>529</v>
      </c>
      <c r="C61" s="851" t="s">
        <v>1756</v>
      </c>
      <c r="D61" s="851">
        <v>2</v>
      </c>
      <c r="E61" s="851" t="s">
        <v>532</v>
      </c>
      <c r="F61" s="851" t="s">
        <v>531</v>
      </c>
      <c r="G61" s="851" t="s">
        <v>466</v>
      </c>
      <c r="H61" s="851" t="s">
        <v>466</v>
      </c>
      <c r="I61" s="851" t="s">
        <v>466</v>
      </c>
      <c r="J61" s="851" t="s">
        <v>466</v>
      </c>
      <c r="K61" s="851" t="s">
        <v>466</v>
      </c>
      <c r="L61" s="649" t="s">
        <v>553</v>
      </c>
    </row>
    <row r="62" spans="1:12">
      <c r="A62" s="852" t="s">
        <v>2070</v>
      </c>
      <c r="B62" s="850" t="s">
        <v>529</v>
      </c>
      <c r="C62" s="851" t="s">
        <v>1756</v>
      </c>
      <c r="D62" s="851">
        <v>3</v>
      </c>
      <c r="E62" s="851" t="s">
        <v>533</v>
      </c>
      <c r="F62" s="851" t="s">
        <v>531</v>
      </c>
      <c r="G62" s="851" t="s">
        <v>466</v>
      </c>
      <c r="H62" s="851" t="s">
        <v>466</v>
      </c>
      <c r="I62" s="851" t="s">
        <v>466</v>
      </c>
      <c r="J62" s="851" t="s">
        <v>466</v>
      </c>
      <c r="K62" s="851" t="s">
        <v>466</v>
      </c>
      <c r="L62" s="649" t="s">
        <v>553</v>
      </c>
    </row>
    <row r="63" spans="1:12">
      <c r="A63" s="852" t="s">
        <v>2070</v>
      </c>
      <c r="B63" s="850" t="s">
        <v>529</v>
      </c>
      <c r="C63" s="851" t="s">
        <v>1756</v>
      </c>
      <c r="D63" s="851">
        <v>4</v>
      </c>
      <c r="E63" s="851" t="s">
        <v>358</v>
      </c>
      <c r="F63" s="851" t="s">
        <v>531</v>
      </c>
      <c r="G63" s="851" t="s">
        <v>466</v>
      </c>
      <c r="H63" s="851" t="s">
        <v>466</v>
      </c>
      <c r="I63" s="851" t="s">
        <v>466</v>
      </c>
      <c r="J63" s="851" t="s">
        <v>466</v>
      </c>
      <c r="K63" s="851" t="s">
        <v>466</v>
      </c>
      <c r="L63" s="649" t="s">
        <v>553</v>
      </c>
    </row>
    <row r="64" spans="1:12">
      <c r="A64" s="852" t="s">
        <v>2070</v>
      </c>
      <c r="B64" s="850" t="s">
        <v>529</v>
      </c>
      <c r="C64" s="851" t="s">
        <v>1756</v>
      </c>
      <c r="D64" s="851">
        <v>5</v>
      </c>
      <c r="E64" s="851" t="s">
        <v>511</v>
      </c>
      <c r="F64" s="851" t="s">
        <v>531</v>
      </c>
      <c r="G64" s="851" t="s">
        <v>466</v>
      </c>
      <c r="H64" s="851" t="s">
        <v>466</v>
      </c>
      <c r="I64" s="851" t="s">
        <v>466</v>
      </c>
      <c r="J64" s="851" t="s">
        <v>466</v>
      </c>
      <c r="K64" s="851" t="s">
        <v>466</v>
      </c>
      <c r="L64" s="649" t="s">
        <v>553</v>
      </c>
    </row>
    <row r="65" spans="1:12">
      <c r="A65" s="852" t="s">
        <v>2070</v>
      </c>
      <c r="B65" s="850" t="s">
        <v>529</v>
      </c>
      <c r="C65" s="851" t="s">
        <v>1756</v>
      </c>
      <c r="D65" s="851">
        <v>6</v>
      </c>
      <c r="E65" s="851" t="s">
        <v>512</v>
      </c>
      <c r="F65" s="851" t="s">
        <v>531</v>
      </c>
      <c r="G65" s="851" t="s">
        <v>466</v>
      </c>
      <c r="H65" s="851" t="s">
        <v>466</v>
      </c>
      <c r="I65" s="851" t="s">
        <v>466</v>
      </c>
      <c r="J65" s="851" t="s">
        <v>466</v>
      </c>
      <c r="K65" s="851" t="s">
        <v>466</v>
      </c>
      <c r="L65" s="649" t="s">
        <v>553</v>
      </c>
    </row>
    <row r="66" spans="1:12">
      <c r="A66" s="852" t="s">
        <v>2070</v>
      </c>
      <c r="B66" s="850" t="s">
        <v>529</v>
      </c>
      <c r="C66" s="851" t="s">
        <v>1756</v>
      </c>
      <c r="D66" s="851">
        <v>7</v>
      </c>
      <c r="E66" s="851" t="s">
        <v>517</v>
      </c>
      <c r="F66" s="851" t="s">
        <v>531</v>
      </c>
      <c r="G66" s="851" t="s">
        <v>466</v>
      </c>
      <c r="H66" s="851" t="s">
        <v>466</v>
      </c>
      <c r="I66" s="851" t="s">
        <v>466</v>
      </c>
      <c r="J66" s="851" t="s">
        <v>466</v>
      </c>
      <c r="K66" s="851" t="s">
        <v>466</v>
      </c>
      <c r="L66" s="649" t="s">
        <v>553</v>
      </c>
    </row>
    <row r="67" spans="1:12">
      <c r="A67" s="852" t="s">
        <v>2070</v>
      </c>
      <c r="B67" s="850" t="s">
        <v>529</v>
      </c>
      <c r="C67" s="851" t="s">
        <v>1756</v>
      </c>
      <c r="D67" s="851">
        <v>8</v>
      </c>
      <c r="E67" s="851" t="s">
        <v>534</v>
      </c>
      <c r="F67" s="851" t="s">
        <v>531</v>
      </c>
      <c r="G67" s="851" t="s">
        <v>466</v>
      </c>
      <c r="H67" s="851" t="s">
        <v>466</v>
      </c>
      <c r="I67" s="851" t="s">
        <v>466</v>
      </c>
      <c r="J67" s="851" t="s">
        <v>466</v>
      </c>
      <c r="K67" s="851" t="s">
        <v>466</v>
      </c>
      <c r="L67" s="649" t="s">
        <v>553</v>
      </c>
    </row>
    <row r="68" spans="1:12">
      <c r="A68" s="852" t="s">
        <v>2070</v>
      </c>
      <c r="B68" s="850" t="s">
        <v>529</v>
      </c>
      <c r="C68" s="851" t="s">
        <v>1756</v>
      </c>
      <c r="D68" s="851">
        <v>9</v>
      </c>
      <c r="E68" s="851" t="s">
        <v>535</v>
      </c>
      <c r="F68" s="851" t="s">
        <v>531</v>
      </c>
      <c r="G68" s="851" t="s">
        <v>466</v>
      </c>
      <c r="H68" s="851" t="s">
        <v>466</v>
      </c>
      <c r="I68" s="851" t="s">
        <v>466</v>
      </c>
      <c r="J68" s="851" t="s">
        <v>466</v>
      </c>
      <c r="K68" s="851" t="s">
        <v>466</v>
      </c>
      <c r="L68" s="649" t="s">
        <v>553</v>
      </c>
    </row>
    <row r="69" spans="1:12">
      <c r="A69" s="852" t="s">
        <v>2070</v>
      </c>
      <c r="B69" s="850" t="s">
        <v>529</v>
      </c>
      <c r="C69" s="851" t="s">
        <v>1756</v>
      </c>
      <c r="D69" s="851">
        <v>10</v>
      </c>
      <c r="E69" s="851" t="s">
        <v>536</v>
      </c>
      <c r="F69" s="851" t="s">
        <v>531</v>
      </c>
      <c r="G69" s="851" t="s">
        <v>466</v>
      </c>
      <c r="H69" s="851" t="s">
        <v>466</v>
      </c>
      <c r="I69" s="851" t="s">
        <v>466</v>
      </c>
      <c r="J69" s="851" t="s">
        <v>466</v>
      </c>
      <c r="K69" s="851" t="s">
        <v>466</v>
      </c>
      <c r="L69" s="649" t="s">
        <v>553</v>
      </c>
    </row>
    <row r="70" spans="1:12">
      <c r="A70" s="852" t="s">
        <v>2071</v>
      </c>
      <c r="B70" s="850" t="s">
        <v>529</v>
      </c>
      <c r="C70" s="851" t="s">
        <v>1756</v>
      </c>
      <c r="D70" s="851">
        <v>1</v>
      </c>
      <c r="E70" s="851" t="s">
        <v>537</v>
      </c>
      <c r="F70" s="851" t="s">
        <v>531</v>
      </c>
      <c r="G70" s="851" t="s">
        <v>466</v>
      </c>
      <c r="H70" s="851" t="s">
        <v>466</v>
      </c>
      <c r="I70" s="851" t="s">
        <v>466</v>
      </c>
      <c r="J70" s="851" t="s">
        <v>466</v>
      </c>
      <c r="K70" s="851" t="s">
        <v>466</v>
      </c>
      <c r="L70" s="532" t="s">
        <v>554</v>
      </c>
    </row>
    <row r="71" spans="1:12">
      <c r="A71" s="852" t="s">
        <v>2071</v>
      </c>
      <c r="B71" s="850" t="s">
        <v>529</v>
      </c>
      <c r="C71" s="851" t="s">
        <v>1756</v>
      </c>
      <c r="D71" s="851">
        <v>2</v>
      </c>
      <c r="E71" s="851" t="s">
        <v>538</v>
      </c>
      <c r="F71" s="851" t="s">
        <v>531</v>
      </c>
      <c r="G71" s="851" t="s">
        <v>466</v>
      </c>
      <c r="H71" s="851" t="s">
        <v>466</v>
      </c>
      <c r="I71" s="851" t="s">
        <v>466</v>
      </c>
      <c r="J71" s="851" t="s">
        <v>466</v>
      </c>
      <c r="K71" s="851" t="s">
        <v>466</v>
      </c>
      <c r="L71" s="532" t="s">
        <v>554</v>
      </c>
    </row>
    <row r="72" spans="1:12">
      <c r="A72" s="852" t="s">
        <v>2071</v>
      </c>
      <c r="B72" s="850" t="s">
        <v>529</v>
      </c>
      <c r="C72" s="851" t="s">
        <v>1756</v>
      </c>
      <c r="D72" s="851">
        <v>3</v>
      </c>
      <c r="E72" s="851" t="s">
        <v>539</v>
      </c>
      <c r="F72" s="851" t="s">
        <v>531</v>
      </c>
      <c r="G72" s="851" t="s">
        <v>466</v>
      </c>
      <c r="H72" s="851" t="s">
        <v>466</v>
      </c>
      <c r="I72" s="851" t="s">
        <v>466</v>
      </c>
      <c r="J72" s="851" t="s">
        <v>466</v>
      </c>
      <c r="K72" s="851" t="s">
        <v>466</v>
      </c>
      <c r="L72" s="532" t="s">
        <v>554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C5FDC-B96A-41D4-B7F7-667410E346CF}">
  <dimension ref="A1:P287"/>
  <sheetViews>
    <sheetView tabSelected="1" topLeftCell="A55" zoomScale="70" zoomScaleNormal="70" workbookViewId="0">
      <selection activeCell="I61" sqref="I61"/>
    </sheetView>
  </sheetViews>
  <sheetFormatPr defaultColWidth="9.140625" defaultRowHeight="15"/>
  <cols>
    <col min="1" max="1" width="6.5703125" customWidth="1"/>
    <col min="2" max="2" width="20.140625" customWidth="1"/>
    <col min="3" max="3" width="17.42578125" hidden="1" customWidth="1"/>
    <col min="4" max="4" width="15.5703125" hidden="1" customWidth="1"/>
    <col min="5" max="5" width="14.28515625" customWidth="1"/>
    <col min="6" max="6" width="12.42578125" hidden="1" customWidth="1"/>
    <col min="7" max="7" width="15.5703125" customWidth="1"/>
    <col min="8" max="8" width="18.42578125" customWidth="1"/>
    <col min="9" max="9" width="13.42578125" customWidth="1"/>
    <col min="10" max="10" width="32" customWidth="1"/>
    <col min="11" max="11" width="29" customWidth="1"/>
    <col min="12" max="12" width="35.28515625" customWidth="1"/>
    <col min="13" max="13" width="24.42578125" customWidth="1"/>
    <col min="15" max="15" width="15" customWidth="1"/>
    <col min="16" max="16" width="14.85546875" customWidth="1"/>
  </cols>
  <sheetData>
    <row r="1" spans="1:11">
      <c r="A1" t="s">
        <v>1474</v>
      </c>
    </row>
    <row r="2" spans="1:11">
      <c r="A2" s="202" t="s">
        <v>2124</v>
      </c>
    </row>
    <row r="3" spans="1:11" ht="40.5" customHeight="1">
      <c r="A3" s="579" t="s">
        <v>3</v>
      </c>
      <c r="B3" s="577" t="s">
        <v>1405</v>
      </c>
      <c r="C3" s="577" t="s">
        <v>1406</v>
      </c>
      <c r="D3" s="577" t="s">
        <v>1407</v>
      </c>
      <c r="E3" s="577" t="s">
        <v>1408</v>
      </c>
      <c r="F3" s="577" t="s">
        <v>1409</v>
      </c>
      <c r="G3" s="577" t="s">
        <v>1410</v>
      </c>
      <c r="H3" s="578" t="s">
        <v>552</v>
      </c>
      <c r="I3" s="578" t="s">
        <v>1411</v>
      </c>
      <c r="J3" s="578" t="s">
        <v>1412</v>
      </c>
      <c r="K3" s="578" t="s">
        <v>1472</v>
      </c>
    </row>
    <row r="4" spans="1:11" ht="45">
      <c r="A4" s="523">
        <v>1</v>
      </c>
      <c r="B4" s="513" t="s">
        <v>713</v>
      </c>
      <c r="C4" s="698">
        <v>45701</v>
      </c>
      <c r="D4" s="699">
        <v>0.375</v>
      </c>
      <c r="E4" s="513" t="s">
        <v>160</v>
      </c>
      <c r="F4" s="513" t="s">
        <v>79</v>
      </c>
      <c r="G4" s="700" t="s">
        <v>1413</v>
      </c>
      <c r="H4" s="513" t="s">
        <v>1414</v>
      </c>
      <c r="I4" s="513">
        <v>1</v>
      </c>
      <c r="J4" s="512" t="s">
        <v>1498</v>
      </c>
      <c r="K4" s="513" t="s">
        <v>142</v>
      </c>
    </row>
    <row r="5" spans="1:11" ht="30">
      <c r="A5" s="523">
        <v>2</v>
      </c>
      <c r="B5" s="513" t="s">
        <v>187</v>
      </c>
      <c r="C5" s="698">
        <v>45701</v>
      </c>
      <c r="D5" s="699">
        <v>0.53888888888888886</v>
      </c>
      <c r="E5" s="513" t="s">
        <v>160</v>
      </c>
      <c r="F5" s="513" t="s">
        <v>81</v>
      </c>
      <c r="G5" s="700" t="s">
        <v>519</v>
      </c>
      <c r="H5" s="513" t="s">
        <v>1415</v>
      </c>
      <c r="I5" s="513">
        <v>4</v>
      </c>
      <c r="J5" s="512" t="s">
        <v>1416</v>
      </c>
      <c r="K5" s="513" t="s">
        <v>183</v>
      </c>
    </row>
    <row r="6" spans="1:11" ht="45">
      <c r="A6" s="523">
        <v>3</v>
      </c>
      <c r="B6" s="513" t="s">
        <v>1417</v>
      </c>
      <c r="C6" s="698">
        <v>45701</v>
      </c>
      <c r="D6" s="699">
        <v>8.3333333333333329E-2</v>
      </c>
      <c r="E6" s="513" t="s">
        <v>160</v>
      </c>
      <c r="F6" s="513" t="s">
        <v>81</v>
      </c>
      <c r="G6" s="700" t="s">
        <v>472</v>
      </c>
      <c r="H6" s="513" t="s">
        <v>1418</v>
      </c>
      <c r="I6" s="513">
        <v>1</v>
      </c>
      <c r="J6" s="512" t="s">
        <v>1419</v>
      </c>
      <c r="K6" s="513" t="s">
        <v>185</v>
      </c>
    </row>
    <row r="7" spans="1:11">
      <c r="A7" s="523">
        <v>4</v>
      </c>
      <c r="B7" s="513" t="s">
        <v>569</v>
      </c>
      <c r="C7" s="698">
        <v>45702</v>
      </c>
      <c r="D7" s="699">
        <v>0.35416666666666669</v>
      </c>
      <c r="E7" s="513" t="s">
        <v>160</v>
      </c>
      <c r="F7" s="513" t="s">
        <v>81</v>
      </c>
      <c r="G7" s="700" t="s">
        <v>1420</v>
      </c>
      <c r="H7" s="513" t="s">
        <v>1421</v>
      </c>
      <c r="I7" s="513">
        <v>1</v>
      </c>
      <c r="J7" s="512" t="s">
        <v>1422</v>
      </c>
      <c r="K7" s="513" t="s">
        <v>198</v>
      </c>
    </row>
    <row r="8" spans="1:11" ht="30">
      <c r="A8" s="523">
        <v>5</v>
      </c>
      <c r="B8" s="513" t="s">
        <v>1423</v>
      </c>
      <c r="C8" s="698">
        <v>45702</v>
      </c>
      <c r="D8" s="699">
        <v>0.375</v>
      </c>
      <c r="E8" s="513" t="s">
        <v>160</v>
      </c>
      <c r="F8" s="513" t="s">
        <v>81</v>
      </c>
      <c r="G8" s="700" t="s">
        <v>1420</v>
      </c>
      <c r="H8" s="513" t="s">
        <v>1424</v>
      </c>
      <c r="I8" s="513">
        <v>1</v>
      </c>
      <c r="J8" s="512" t="s">
        <v>1425</v>
      </c>
      <c r="K8" s="513" t="s">
        <v>198</v>
      </c>
    </row>
    <row r="9" spans="1:11" ht="30">
      <c r="A9" s="523">
        <v>6</v>
      </c>
      <c r="B9" s="513" t="s">
        <v>1426</v>
      </c>
      <c r="C9" s="698">
        <v>45702</v>
      </c>
      <c r="D9" s="699">
        <v>0.33333333333333331</v>
      </c>
      <c r="E9" s="513" t="s">
        <v>160</v>
      </c>
      <c r="F9" s="513" t="s">
        <v>81</v>
      </c>
      <c r="G9" s="700" t="s">
        <v>1420</v>
      </c>
      <c r="H9" s="513" t="s">
        <v>1427</v>
      </c>
      <c r="I9" s="513">
        <v>1</v>
      </c>
      <c r="J9" s="512" t="s">
        <v>1428</v>
      </c>
      <c r="K9" s="513" t="s">
        <v>198</v>
      </c>
    </row>
    <row r="10" spans="1:11" ht="90">
      <c r="A10" s="523">
        <v>7</v>
      </c>
      <c r="B10" s="513" t="s">
        <v>1429</v>
      </c>
      <c r="C10" s="698">
        <v>45702</v>
      </c>
      <c r="D10" s="699">
        <v>0.57430555555555551</v>
      </c>
      <c r="E10" s="513" t="s">
        <v>160</v>
      </c>
      <c r="F10" s="513" t="s">
        <v>81</v>
      </c>
      <c r="G10" s="700" t="s">
        <v>1420</v>
      </c>
      <c r="H10" s="513" t="s">
        <v>1430</v>
      </c>
      <c r="I10" s="513">
        <v>1</v>
      </c>
      <c r="J10" s="512" t="s">
        <v>1431</v>
      </c>
      <c r="K10" s="513" t="s">
        <v>198</v>
      </c>
    </row>
    <row r="11" spans="1:11" ht="90">
      <c r="A11" s="523">
        <v>8</v>
      </c>
      <c r="B11" s="513" t="s">
        <v>1432</v>
      </c>
      <c r="C11" s="698">
        <v>45702</v>
      </c>
      <c r="D11" s="699">
        <v>0.56944444444444442</v>
      </c>
      <c r="E11" s="513" t="s">
        <v>160</v>
      </c>
      <c r="F11" s="513" t="s">
        <v>80</v>
      </c>
      <c r="G11" s="700" t="s">
        <v>1433</v>
      </c>
      <c r="H11" s="513" t="s">
        <v>1434</v>
      </c>
      <c r="I11" s="513">
        <v>2</v>
      </c>
      <c r="J11" s="512" t="s">
        <v>1435</v>
      </c>
      <c r="K11" s="513" t="s">
        <v>1473</v>
      </c>
    </row>
    <row r="12" spans="1:11" ht="60">
      <c r="A12" s="523">
        <v>9</v>
      </c>
      <c r="B12" s="513" t="s">
        <v>1432</v>
      </c>
      <c r="C12" s="698">
        <v>45702</v>
      </c>
      <c r="D12" s="699">
        <v>0.60277777777777775</v>
      </c>
      <c r="E12" s="513" t="s">
        <v>160</v>
      </c>
      <c r="F12" s="513" t="s">
        <v>80</v>
      </c>
      <c r="G12" s="700" t="s">
        <v>1436</v>
      </c>
      <c r="H12" s="513" t="s">
        <v>1437</v>
      </c>
      <c r="I12" s="513">
        <v>1</v>
      </c>
      <c r="J12" s="512" t="s">
        <v>1438</v>
      </c>
      <c r="K12" s="513" t="s">
        <v>189</v>
      </c>
    </row>
    <row r="13" spans="1:11" ht="30">
      <c r="A13" s="523">
        <v>10</v>
      </c>
      <c r="B13" s="513" t="s">
        <v>1426</v>
      </c>
      <c r="C13" s="698">
        <v>45715</v>
      </c>
      <c r="D13" s="699">
        <v>0.53125</v>
      </c>
      <c r="E13" s="513" t="s">
        <v>160</v>
      </c>
      <c r="F13" s="513" t="s">
        <v>81</v>
      </c>
      <c r="G13" s="700" t="s">
        <v>1420</v>
      </c>
      <c r="H13" s="513" t="s">
        <v>1439</v>
      </c>
      <c r="I13" s="513">
        <v>1</v>
      </c>
      <c r="J13" s="512" t="s">
        <v>1440</v>
      </c>
      <c r="K13" s="513" t="s">
        <v>198</v>
      </c>
    </row>
    <row r="14" spans="1:11" ht="60">
      <c r="A14" s="523">
        <v>11</v>
      </c>
      <c r="B14" s="513" t="s">
        <v>1441</v>
      </c>
      <c r="C14" s="698">
        <v>45715</v>
      </c>
      <c r="D14" s="699">
        <v>0.45833333333333331</v>
      </c>
      <c r="E14" s="513" t="s">
        <v>160</v>
      </c>
      <c r="F14" s="513" t="s">
        <v>81</v>
      </c>
      <c r="G14" s="700" t="s">
        <v>1420</v>
      </c>
      <c r="H14" s="513" t="s">
        <v>1442</v>
      </c>
      <c r="I14" s="513">
        <v>5</v>
      </c>
      <c r="J14" s="512" t="s">
        <v>1443</v>
      </c>
      <c r="K14" s="513" t="s">
        <v>198</v>
      </c>
    </row>
    <row r="15" spans="1:11" ht="30">
      <c r="A15" s="523">
        <v>12</v>
      </c>
      <c r="B15" s="513" t="s">
        <v>1444</v>
      </c>
      <c r="C15" s="698">
        <v>45715</v>
      </c>
      <c r="D15" s="699">
        <v>0.54166666666666663</v>
      </c>
      <c r="E15" s="513" t="s">
        <v>160</v>
      </c>
      <c r="F15" s="513" t="s">
        <v>81</v>
      </c>
      <c r="G15" s="700" t="s">
        <v>1420</v>
      </c>
      <c r="H15" s="513" t="s">
        <v>1421</v>
      </c>
      <c r="I15" s="513">
        <v>1</v>
      </c>
      <c r="J15" s="512" t="s">
        <v>1445</v>
      </c>
      <c r="K15" s="513" t="s">
        <v>198</v>
      </c>
    </row>
    <row r="16" spans="1:11" ht="45">
      <c r="A16" s="523">
        <v>13</v>
      </c>
      <c r="B16" s="513" t="s">
        <v>1429</v>
      </c>
      <c r="C16" s="698">
        <v>45715</v>
      </c>
      <c r="D16" s="699">
        <v>0.54861111111111116</v>
      </c>
      <c r="E16" s="513" t="s">
        <v>160</v>
      </c>
      <c r="F16" s="513" t="s">
        <v>81</v>
      </c>
      <c r="G16" s="700" t="s">
        <v>1420</v>
      </c>
      <c r="H16" s="513" t="s">
        <v>1430</v>
      </c>
      <c r="I16" s="513">
        <v>1</v>
      </c>
      <c r="J16" s="512" t="s">
        <v>1446</v>
      </c>
      <c r="K16" s="513" t="s">
        <v>198</v>
      </c>
    </row>
    <row r="17" spans="1:11" ht="75">
      <c r="A17" s="523">
        <v>14</v>
      </c>
      <c r="B17" s="513" t="s">
        <v>1447</v>
      </c>
      <c r="C17" s="698">
        <v>45715</v>
      </c>
      <c r="D17" s="699">
        <v>0.5625</v>
      </c>
      <c r="E17" s="513" t="s">
        <v>160</v>
      </c>
      <c r="F17" s="513" t="s">
        <v>81</v>
      </c>
      <c r="G17" s="700" t="s">
        <v>472</v>
      </c>
      <c r="H17" s="513" t="s">
        <v>1448</v>
      </c>
      <c r="I17" s="513">
        <v>2</v>
      </c>
      <c r="J17" s="512" t="s">
        <v>1449</v>
      </c>
      <c r="K17" s="513" t="s">
        <v>185</v>
      </c>
    </row>
    <row r="18" spans="1:11" ht="30">
      <c r="A18" s="523">
        <v>15</v>
      </c>
      <c r="B18" s="513" t="s">
        <v>1417</v>
      </c>
      <c r="C18" s="698">
        <v>45715</v>
      </c>
      <c r="D18" s="699">
        <v>0.58333333333333337</v>
      </c>
      <c r="E18" s="513" t="s">
        <v>160</v>
      </c>
      <c r="F18" s="513" t="s">
        <v>81</v>
      </c>
      <c r="G18" s="700" t="s">
        <v>472</v>
      </c>
      <c r="H18" s="513" t="s">
        <v>1418</v>
      </c>
      <c r="I18" s="513">
        <v>2</v>
      </c>
      <c r="J18" s="512" t="s">
        <v>1450</v>
      </c>
      <c r="K18" s="513" t="s">
        <v>185</v>
      </c>
    </row>
    <row r="19" spans="1:11" ht="30">
      <c r="A19" s="523">
        <v>16</v>
      </c>
      <c r="B19" s="513" t="s">
        <v>1451</v>
      </c>
      <c r="C19" s="698">
        <v>45715</v>
      </c>
      <c r="D19" s="699">
        <v>0.625</v>
      </c>
      <c r="E19" s="513" t="s">
        <v>160</v>
      </c>
      <c r="F19" s="513" t="s">
        <v>81</v>
      </c>
      <c r="G19" s="700" t="s">
        <v>519</v>
      </c>
      <c r="H19" s="513" t="s">
        <v>1415</v>
      </c>
      <c r="I19" s="513">
        <v>2</v>
      </c>
      <c r="J19" s="512" t="s">
        <v>1452</v>
      </c>
      <c r="K19" s="513" t="s">
        <v>183</v>
      </c>
    </row>
    <row r="20" spans="1:11" ht="30">
      <c r="A20" s="523">
        <v>17</v>
      </c>
      <c r="B20" s="513" t="s">
        <v>195</v>
      </c>
      <c r="C20" s="698">
        <v>45715</v>
      </c>
      <c r="D20" s="699">
        <v>0.5625</v>
      </c>
      <c r="E20" s="513" t="s">
        <v>160</v>
      </c>
      <c r="F20" s="513" t="s">
        <v>81</v>
      </c>
      <c r="G20" s="700" t="s">
        <v>472</v>
      </c>
      <c r="H20" s="513" t="s">
        <v>1453</v>
      </c>
      <c r="I20" s="513">
        <v>1</v>
      </c>
      <c r="J20" s="512" t="s">
        <v>465</v>
      </c>
      <c r="K20" s="513" t="s">
        <v>185</v>
      </c>
    </row>
    <row r="21" spans="1:11" ht="60">
      <c r="A21" s="523">
        <v>18</v>
      </c>
      <c r="B21" s="513" t="s">
        <v>1451</v>
      </c>
      <c r="C21" s="698">
        <v>45715</v>
      </c>
      <c r="D21" s="699">
        <v>0.64583333333333337</v>
      </c>
      <c r="E21" s="513" t="s">
        <v>160</v>
      </c>
      <c r="F21" s="513" t="s">
        <v>81</v>
      </c>
      <c r="G21" s="700" t="s">
        <v>519</v>
      </c>
      <c r="H21" s="513" t="s">
        <v>1454</v>
      </c>
      <c r="I21" s="513">
        <v>2</v>
      </c>
      <c r="J21" s="512" t="s">
        <v>1455</v>
      </c>
      <c r="K21" s="513" t="s">
        <v>183</v>
      </c>
    </row>
    <row r="22" spans="1:11" ht="30">
      <c r="A22" s="523">
        <v>19</v>
      </c>
      <c r="B22" s="513" t="s">
        <v>1456</v>
      </c>
      <c r="C22" s="698">
        <v>45715</v>
      </c>
      <c r="D22" s="699">
        <v>0.375</v>
      </c>
      <c r="E22" s="513" t="s">
        <v>160</v>
      </c>
      <c r="F22" s="513" t="s">
        <v>81</v>
      </c>
      <c r="G22" s="700" t="s">
        <v>1457</v>
      </c>
      <c r="H22" s="513" t="s">
        <v>1458</v>
      </c>
      <c r="I22" s="513">
        <v>1</v>
      </c>
      <c r="J22" s="512" t="s">
        <v>1459</v>
      </c>
      <c r="K22" s="513" t="s">
        <v>182</v>
      </c>
    </row>
    <row r="23" spans="1:11" ht="45">
      <c r="A23" s="523">
        <v>20</v>
      </c>
      <c r="B23" s="513" t="s">
        <v>1456</v>
      </c>
      <c r="C23" s="698">
        <v>45715</v>
      </c>
      <c r="D23" s="699">
        <v>0.3888888888888889</v>
      </c>
      <c r="E23" s="513" t="s">
        <v>160</v>
      </c>
      <c r="F23" s="513" t="s">
        <v>81</v>
      </c>
      <c r="G23" s="700" t="s">
        <v>1457</v>
      </c>
      <c r="H23" s="513" t="s">
        <v>1460</v>
      </c>
      <c r="I23" s="513">
        <v>1</v>
      </c>
      <c r="J23" s="512" t="s">
        <v>1461</v>
      </c>
      <c r="K23" s="513" t="s">
        <v>182</v>
      </c>
    </row>
    <row r="24" spans="1:11">
      <c r="A24" s="701"/>
      <c r="B24" s="702"/>
      <c r="C24" s="703"/>
      <c r="D24" s="704"/>
      <c r="E24" s="702"/>
      <c r="F24" s="702"/>
      <c r="G24" s="705"/>
      <c r="H24" s="702"/>
      <c r="I24" s="702"/>
      <c r="J24" s="702"/>
      <c r="K24" s="702"/>
    </row>
    <row r="25" spans="1:11" ht="30">
      <c r="A25" s="650">
        <v>21</v>
      </c>
      <c r="B25" s="688" t="s">
        <v>1790</v>
      </c>
      <c r="C25" s="686"/>
      <c r="D25" s="687"/>
      <c r="E25" s="688" t="s">
        <v>1713</v>
      </c>
      <c r="F25" s="597"/>
      <c r="G25" s="688" t="s">
        <v>472</v>
      </c>
      <c r="H25" s="688" t="s">
        <v>1448</v>
      </c>
      <c r="I25" s="688">
        <v>1</v>
      </c>
      <c r="J25" s="718" t="s">
        <v>1797</v>
      </c>
      <c r="K25" s="688" t="s">
        <v>185</v>
      </c>
    </row>
    <row r="26" spans="1:11" ht="30">
      <c r="A26" s="650">
        <v>22</v>
      </c>
      <c r="B26" s="688" t="s">
        <v>1709</v>
      </c>
      <c r="C26" s="686"/>
      <c r="D26" s="687"/>
      <c r="E26" s="688" t="s">
        <v>1713</v>
      </c>
      <c r="F26" s="597"/>
      <c r="G26" s="688" t="s">
        <v>1413</v>
      </c>
      <c r="H26" s="688" t="s">
        <v>1414</v>
      </c>
      <c r="I26" s="688">
        <v>1</v>
      </c>
      <c r="J26" s="718" t="s">
        <v>1798</v>
      </c>
      <c r="K26" s="688" t="s">
        <v>142</v>
      </c>
    </row>
    <row r="27" spans="1:11" ht="45">
      <c r="A27" s="650">
        <v>23</v>
      </c>
      <c r="B27" s="688" t="s">
        <v>1791</v>
      </c>
      <c r="C27" s="686"/>
      <c r="D27" s="687"/>
      <c r="E27" s="688" t="s">
        <v>1713</v>
      </c>
      <c r="F27" s="597"/>
      <c r="G27" s="688" t="s">
        <v>1420</v>
      </c>
      <c r="H27" s="688" t="s">
        <v>1442</v>
      </c>
      <c r="I27" s="688">
        <v>5</v>
      </c>
      <c r="J27" s="718" t="s">
        <v>1799</v>
      </c>
      <c r="K27" s="688" t="s">
        <v>198</v>
      </c>
    </row>
    <row r="28" spans="1:11" ht="45">
      <c r="A28" s="650">
        <v>24</v>
      </c>
      <c r="B28" s="688" t="s">
        <v>1792</v>
      </c>
      <c r="C28" s="686"/>
      <c r="D28" s="687"/>
      <c r="E28" s="688" t="s">
        <v>1713</v>
      </c>
      <c r="F28" s="597"/>
      <c r="G28" s="688" t="s">
        <v>1420</v>
      </c>
      <c r="H28" s="688" t="s">
        <v>1795</v>
      </c>
      <c r="I28" s="688">
        <v>5</v>
      </c>
      <c r="J28" s="718" t="s">
        <v>1799</v>
      </c>
      <c r="K28" s="688" t="s">
        <v>198</v>
      </c>
    </row>
    <row r="29" spans="1:11" ht="45">
      <c r="A29" s="650">
        <v>25</v>
      </c>
      <c r="B29" s="688" t="s">
        <v>1793</v>
      </c>
      <c r="C29" s="686"/>
      <c r="D29" s="687"/>
      <c r="E29" s="688" t="s">
        <v>1713</v>
      </c>
      <c r="F29" s="597"/>
      <c r="G29" s="688" t="s">
        <v>519</v>
      </c>
      <c r="H29" s="688" t="s">
        <v>1415</v>
      </c>
      <c r="I29" s="688">
        <v>2</v>
      </c>
      <c r="J29" s="718" t="s">
        <v>1800</v>
      </c>
      <c r="K29" s="688" t="s">
        <v>183</v>
      </c>
    </row>
    <row r="30" spans="1:11">
      <c r="A30" s="650">
        <v>26</v>
      </c>
      <c r="B30" s="688" t="s">
        <v>1793</v>
      </c>
      <c r="C30" s="686"/>
      <c r="D30" s="687"/>
      <c r="E30" s="688" t="s">
        <v>1713</v>
      </c>
      <c r="F30" s="597"/>
      <c r="G30" s="688" t="s">
        <v>519</v>
      </c>
      <c r="H30" s="688" t="s">
        <v>1454</v>
      </c>
      <c r="I30" s="688">
        <v>1</v>
      </c>
      <c r="J30" s="718" t="s">
        <v>1801</v>
      </c>
      <c r="K30" s="688" t="s">
        <v>183</v>
      </c>
    </row>
    <row r="31" spans="1:11" ht="75">
      <c r="A31" s="650">
        <v>27</v>
      </c>
      <c r="B31" s="688" t="s">
        <v>1456</v>
      </c>
      <c r="C31" s="686"/>
      <c r="D31" s="687"/>
      <c r="E31" s="688" t="s">
        <v>1713</v>
      </c>
      <c r="F31" s="597"/>
      <c r="G31" s="688" t="s">
        <v>1457</v>
      </c>
      <c r="H31" s="688" t="s">
        <v>1458</v>
      </c>
      <c r="I31" s="688">
        <v>1</v>
      </c>
      <c r="J31" s="718" t="s">
        <v>1802</v>
      </c>
      <c r="K31" s="688" t="s">
        <v>182</v>
      </c>
    </row>
    <row r="32" spans="1:11" ht="60">
      <c r="A32" s="650">
        <v>28</v>
      </c>
      <c r="B32" s="688" t="s">
        <v>1432</v>
      </c>
      <c r="C32" s="686"/>
      <c r="D32" s="687"/>
      <c r="E32" s="688" t="s">
        <v>1713</v>
      </c>
      <c r="F32" s="597"/>
      <c r="G32" s="688" t="s">
        <v>1433</v>
      </c>
      <c r="H32" s="688" t="s">
        <v>1434</v>
      </c>
      <c r="I32" s="688">
        <v>1</v>
      </c>
      <c r="J32" s="718" t="s">
        <v>1803</v>
      </c>
      <c r="K32" s="688" t="s">
        <v>1473</v>
      </c>
    </row>
    <row r="33" spans="1:11" ht="60">
      <c r="A33" s="650">
        <v>29</v>
      </c>
      <c r="B33" s="688" t="s">
        <v>1429</v>
      </c>
      <c r="C33" s="686"/>
      <c r="D33" s="687"/>
      <c r="E33" s="688" t="s">
        <v>1713</v>
      </c>
      <c r="F33" s="597"/>
      <c r="G33" s="688" t="s">
        <v>1420</v>
      </c>
      <c r="H33" s="688" t="s">
        <v>1430</v>
      </c>
      <c r="I33" s="688">
        <v>1</v>
      </c>
      <c r="J33" s="718" t="s">
        <v>1804</v>
      </c>
      <c r="K33" s="688" t="s">
        <v>198</v>
      </c>
    </row>
    <row r="34" spans="1:11" ht="45">
      <c r="A34" s="650">
        <v>30</v>
      </c>
      <c r="B34" s="688" t="s">
        <v>1794</v>
      </c>
      <c r="C34" s="686"/>
      <c r="D34" s="687"/>
      <c r="E34" s="688" t="s">
        <v>1713</v>
      </c>
      <c r="F34" s="597"/>
      <c r="G34" s="688" t="s">
        <v>1420</v>
      </c>
      <c r="H34" s="688" t="s">
        <v>1795</v>
      </c>
      <c r="I34" s="688">
        <v>1</v>
      </c>
      <c r="J34" s="718" t="s">
        <v>1805</v>
      </c>
      <c r="K34" s="688" t="s">
        <v>198</v>
      </c>
    </row>
    <row r="35" spans="1:11" ht="60">
      <c r="A35" s="650">
        <v>31</v>
      </c>
      <c r="B35" s="688" t="s">
        <v>1417</v>
      </c>
      <c r="C35" s="686"/>
      <c r="D35" s="687"/>
      <c r="E35" s="688" t="s">
        <v>1713</v>
      </c>
      <c r="F35" s="597"/>
      <c r="G35" s="688" t="s">
        <v>472</v>
      </c>
      <c r="H35" s="688" t="s">
        <v>1418</v>
      </c>
      <c r="I35" s="688">
        <v>2</v>
      </c>
      <c r="J35" s="718" t="s">
        <v>1806</v>
      </c>
      <c r="K35" s="688" t="s">
        <v>185</v>
      </c>
    </row>
    <row r="36" spans="1:11" ht="30">
      <c r="A36" s="650">
        <v>32</v>
      </c>
      <c r="B36" s="688" t="s">
        <v>1790</v>
      </c>
      <c r="C36" s="686"/>
      <c r="D36" s="687"/>
      <c r="E36" s="688" t="s">
        <v>1713</v>
      </c>
      <c r="F36" s="597"/>
      <c r="G36" s="688" t="s">
        <v>472</v>
      </c>
      <c r="H36" s="688" t="s">
        <v>1448</v>
      </c>
      <c r="I36" s="688">
        <v>1</v>
      </c>
      <c r="J36" s="718" t="s">
        <v>1807</v>
      </c>
      <c r="K36" s="688" t="s">
        <v>185</v>
      </c>
    </row>
    <row r="37" spans="1:11" ht="45">
      <c r="A37" s="650">
        <v>33</v>
      </c>
      <c r="B37" s="688" t="s">
        <v>1790</v>
      </c>
      <c r="C37" s="686"/>
      <c r="D37" s="687"/>
      <c r="E37" s="688" t="s">
        <v>1713</v>
      </c>
      <c r="F37" s="597"/>
      <c r="G37" s="688" t="s">
        <v>472</v>
      </c>
      <c r="H37" s="688" t="s">
        <v>1796</v>
      </c>
      <c r="I37" s="688">
        <v>1</v>
      </c>
      <c r="J37" s="718" t="s">
        <v>1808</v>
      </c>
      <c r="K37" s="688" t="s">
        <v>185</v>
      </c>
    </row>
    <row r="38" spans="1:11" ht="30">
      <c r="A38" s="650">
        <v>34</v>
      </c>
      <c r="B38" s="775" t="s">
        <v>1709</v>
      </c>
      <c r="C38" s="686"/>
      <c r="D38" s="687"/>
      <c r="E38" s="688" t="s">
        <v>1713</v>
      </c>
      <c r="F38" s="597"/>
      <c r="G38" s="775" t="s">
        <v>1413</v>
      </c>
      <c r="H38" s="775" t="s">
        <v>1414</v>
      </c>
      <c r="I38" s="775">
        <v>1</v>
      </c>
      <c r="J38" s="779" t="s">
        <v>1809</v>
      </c>
      <c r="K38" s="775" t="s">
        <v>142</v>
      </c>
    </row>
    <row r="39" spans="1:11">
      <c r="A39" s="889"/>
      <c r="B39" s="888"/>
      <c r="C39" s="888"/>
      <c r="D39" s="888"/>
      <c r="E39" s="888"/>
      <c r="F39" s="888"/>
      <c r="G39" s="888"/>
      <c r="H39" s="888"/>
      <c r="I39" s="888"/>
      <c r="J39" s="888"/>
      <c r="K39" s="890"/>
    </row>
    <row r="40" spans="1:11" ht="60.75">
      <c r="A40" s="773">
        <v>35</v>
      </c>
      <c r="B40" s="776" t="s">
        <v>1790</v>
      </c>
      <c r="C40" s="774"/>
      <c r="D40" s="772"/>
      <c r="E40" s="690" t="s">
        <v>161</v>
      </c>
      <c r="F40" s="777"/>
      <c r="G40" s="776" t="s">
        <v>472</v>
      </c>
      <c r="H40" s="776" t="s">
        <v>1796</v>
      </c>
      <c r="I40" s="778">
        <v>1</v>
      </c>
      <c r="J40" s="778" t="s">
        <v>1909</v>
      </c>
      <c r="K40" s="776" t="s">
        <v>185</v>
      </c>
    </row>
    <row r="41" spans="1:11" ht="40.5">
      <c r="A41" s="773">
        <v>36</v>
      </c>
      <c r="B41" s="776" t="s">
        <v>1898</v>
      </c>
      <c r="C41" s="774"/>
      <c r="D41" s="687"/>
      <c r="E41" s="690" t="s">
        <v>161</v>
      </c>
      <c r="F41" s="777"/>
      <c r="G41" s="776" t="s">
        <v>472</v>
      </c>
      <c r="H41" s="776" t="s">
        <v>1572</v>
      </c>
      <c r="I41" s="778">
        <v>1</v>
      </c>
      <c r="J41" s="778" t="s">
        <v>1910</v>
      </c>
      <c r="K41" s="776" t="s">
        <v>185</v>
      </c>
    </row>
    <row r="42" spans="1:11" ht="20.25">
      <c r="A42" s="773">
        <v>37</v>
      </c>
      <c r="B42" s="776" t="s">
        <v>1709</v>
      </c>
      <c r="C42" s="774"/>
      <c r="D42" s="772"/>
      <c r="E42" s="690" t="s">
        <v>161</v>
      </c>
      <c r="F42" s="777"/>
      <c r="G42" s="776" t="s">
        <v>1413</v>
      </c>
      <c r="H42" s="776" t="s">
        <v>1414</v>
      </c>
      <c r="I42" s="778">
        <v>1</v>
      </c>
      <c r="J42" s="778" t="s">
        <v>1911</v>
      </c>
      <c r="K42" s="776" t="s">
        <v>142</v>
      </c>
    </row>
    <row r="43" spans="1:11" ht="40.5">
      <c r="A43" s="773">
        <v>38</v>
      </c>
      <c r="B43" s="776" t="s">
        <v>1899</v>
      </c>
      <c r="C43" s="774"/>
      <c r="D43" s="772"/>
      <c r="E43" s="690" t="s">
        <v>161</v>
      </c>
      <c r="F43" s="777"/>
      <c r="G43" s="776" t="s">
        <v>1847</v>
      </c>
      <c r="H43" s="776" t="s">
        <v>1846</v>
      </c>
      <c r="I43" s="778">
        <v>1</v>
      </c>
      <c r="J43" s="778" t="s">
        <v>1912</v>
      </c>
      <c r="K43" s="776" t="s">
        <v>1549</v>
      </c>
    </row>
    <row r="44" spans="1:11" ht="40.5">
      <c r="A44" s="773">
        <v>39</v>
      </c>
      <c r="B44" s="776" t="s">
        <v>1790</v>
      </c>
      <c r="C44" s="774"/>
      <c r="D44" s="772"/>
      <c r="E44" s="690" t="s">
        <v>161</v>
      </c>
      <c r="F44" s="777"/>
      <c r="G44" s="776" t="s">
        <v>472</v>
      </c>
      <c r="H44" s="776" t="s">
        <v>1448</v>
      </c>
      <c r="I44" s="778">
        <v>1</v>
      </c>
      <c r="J44" s="778" t="s">
        <v>1913</v>
      </c>
      <c r="K44" s="776" t="s">
        <v>185</v>
      </c>
    </row>
    <row r="45" spans="1:11" ht="20.25">
      <c r="A45" s="773">
        <v>40</v>
      </c>
      <c r="B45" s="776" t="s">
        <v>1900</v>
      </c>
      <c r="C45" s="774"/>
      <c r="D45" s="772"/>
      <c r="E45" s="690" t="s">
        <v>161</v>
      </c>
      <c r="F45" s="777"/>
      <c r="G45" s="776" t="s">
        <v>1904</v>
      </c>
      <c r="H45" s="776" t="s">
        <v>1905</v>
      </c>
      <c r="I45" s="778">
        <v>1</v>
      </c>
      <c r="J45" s="778" t="s">
        <v>1914</v>
      </c>
      <c r="K45" s="776" t="s">
        <v>347</v>
      </c>
    </row>
    <row r="46" spans="1:11" ht="60.75">
      <c r="A46" s="773">
        <v>41</v>
      </c>
      <c r="B46" s="776" t="s">
        <v>1901</v>
      </c>
      <c r="C46" s="774"/>
      <c r="D46" s="772"/>
      <c r="E46" s="690" t="s">
        <v>161</v>
      </c>
      <c r="F46" s="777"/>
      <c r="G46" s="776" t="s">
        <v>1904</v>
      </c>
      <c r="H46" s="776" t="s">
        <v>1906</v>
      </c>
      <c r="I46" s="778">
        <v>1</v>
      </c>
      <c r="J46" s="778" t="s">
        <v>1915</v>
      </c>
      <c r="K46" s="776" t="s">
        <v>347</v>
      </c>
    </row>
    <row r="47" spans="1:11" ht="40.5">
      <c r="A47" s="773">
        <v>42</v>
      </c>
      <c r="B47" s="776" t="s">
        <v>1902</v>
      </c>
      <c r="C47" s="774"/>
      <c r="D47" s="772"/>
      <c r="E47" s="690" t="s">
        <v>161</v>
      </c>
      <c r="F47" s="777"/>
      <c r="G47" s="776" t="s">
        <v>1904</v>
      </c>
      <c r="H47" s="776" t="s">
        <v>1907</v>
      </c>
      <c r="I47" s="778">
        <v>1</v>
      </c>
      <c r="J47" s="778" t="s">
        <v>1916</v>
      </c>
      <c r="K47" s="776" t="s">
        <v>347</v>
      </c>
    </row>
    <row r="48" spans="1:11" ht="20.25">
      <c r="A48" s="773">
        <v>43</v>
      </c>
      <c r="B48" s="776" t="s">
        <v>1903</v>
      </c>
      <c r="C48" s="774"/>
      <c r="D48" s="772"/>
      <c r="E48" s="690" t="s">
        <v>161</v>
      </c>
      <c r="F48" s="777"/>
      <c r="G48" s="776" t="s">
        <v>1904</v>
      </c>
      <c r="H48" s="776" t="s">
        <v>1908</v>
      </c>
      <c r="I48" s="778">
        <v>1</v>
      </c>
      <c r="J48" s="778" t="s">
        <v>1917</v>
      </c>
      <c r="K48" s="776" t="s">
        <v>347</v>
      </c>
    </row>
    <row r="49" spans="1:12">
      <c r="A49" s="889"/>
      <c r="B49" s="888"/>
      <c r="C49" s="888"/>
      <c r="D49" s="888"/>
      <c r="E49" s="888"/>
      <c r="F49" s="888"/>
      <c r="G49" s="888"/>
      <c r="H49" s="888"/>
      <c r="I49" s="888"/>
      <c r="J49" s="888"/>
      <c r="K49" s="890"/>
    </row>
    <row r="50" spans="1:12" ht="40.5">
      <c r="A50" s="884">
        <v>44</v>
      </c>
      <c r="B50" s="885" t="s">
        <v>1918</v>
      </c>
      <c r="C50" s="884"/>
      <c r="D50" s="884"/>
      <c r="E50" s="886" t="s">
        <v>2074</v>
      </c>
      <c r="F50" s="884"/>
      <c r="G50" s="885" t="s">
        <v>1420</v>
      </c>
      <c r="H50" s="885" t="s">
        <v>1578</v>
      </c>
      <c r="I50" s="885">
        <v>1</v>
      </c>
      <c r="J50" s="885" t="s">
        <v>2126</v>
      </c>
      <c r="K50" s="513" t="s">
        <v>198</v>
      </c>
    </row>
    <row r="51" spans="1:12" ht="40.5">
      <c r="A51" s="884">
        <v>45</v>
      </c>
      <c r="B51" s="885" t="s">
        <v>2125</v>
      </c>
      <c r="C51" s="884"/>
      <c r="D51" s="884"/>
      <c r="E51" s="886" t="s">
        <v>2074</v>
      </c>
      <c r="F51" s="884"/>
      <c r="G51" s="885" t="s">
        <v>1457</v>
      </c>
      <c r="H51" s="885" t="s">
        <v>1841</v>
      </c>
      <c r="I51" s="885">
        <v>1</v>
      </c>
      <c r="J51" s="885" t="s">
        <v>2127</v>
      </c>
      <c r="K51" s="513" t="s">
        <v>182</v>
      </c>
    </row>
    <row r="52" spans="1:12" ht="60.75">
      <c r="A52" s="884">
        <v>46</v>
      </c>
      <c r="B52" s="885" t="s">
        <v>1426</v>
      </c>
      <c r="C52" s="884"/>
      <c r="D52" s="884"/>
      <c r="E52" s="886" t="s">
        <v>2074</v>
      </c>
      <c r="F52" s="884"/>
      <c r="G52" s="885" t="s">
        <v>1420</v>
      </c>
      <c r="H52" s="885" t="s">
        <v>1427</v>
      </c>
      <c r="I52" s="885">
        <v>1</v>
      </c>
      <c r="J52" s="885" t="s">
        <v>2128</v>
      </c>
      <c r="K52" s="513" t="s">
        <v>198</v>
      </c>
    </row>
    <row r="53" spans="1:12" ht="40.5">
      <c r="A53" s="884">
        <v>47</v>
      </c>
      <c r="B53" s="885" t="s">
        <v>1709</v>
      </c>
      <c r="C53" s="884"/>
      <c r="D53" s="884"/>
      <c r="E53" s="886" t="s">
        <v>2074</v>
      </c>
      <c r="F53" s="884"/>
      <c r="G53" s="885" t="s">
        <v>1413</v>
      </c>
      <c r="H53" s="885" t="s">
        <v>1414</v>
      </c>
      <c r="I53" s="885">
        <v>1</v>
      </c>
      <c r="J53" s="885" t="s">
        <v>2129</v>
      </c>
      <c r="K53" s="775" t="s">
        <v>142</v>
      </c>
    </row>
    <row r="54" spans="1:12" ht="20.25">
      <c r="A54" s="884">
        <v>48</v>
      </c>
      <c r="B54" s="885" t="s">
        <v>1709</v>
      </c>
      <c r="C54" s="884"/>
      <c r="D54" s="884"/>
      <c r="E54" s="886" t="s">
        <v>2074</v>
      </c>
      <c r="F54" s="884"/>
      <c r="G54" s="885" t="s">
        <v>1413</v>
      </c>
      <c r="H54" s="885" t="s">
        <v>1414</v>
      </c>
      <c r="I54" s="885">
        <v>1</v>
      </c>
      <c r="J54" s="885" t="s">
        <v>2130</v>
      </c>
      <c r="K54" s="775" t="s">
        <v>142</v>
      </c>
    </row>
    <row r="57" spans="1:12">
      <c r="A57" s="202" t="s">
        <v>1497</v>
      </c>
    </row>
    <row r="58" spans="1:12">
      <c r="A58" s="202" t="s">
        <v>1897</v>
      </c>
    </row>
    <row r="59" spans="1:12" ht="30">
      <c r="A59" s="580" t="s">
        <v>3</v>
      </c>
      <c r="B59" s="581" t="s">
        <v>1405</v>
      </c>
      <c r="C59" s="581" t="s">
        <v>1406</v>
      </c>
      <c r="D59" s="581" t="s">
        <v>1407</v>
      </c>
      <c r="E59" s="581" t="s">
        <v>1408</v>
      </c>
      <c r="F59" s="581" t="s">
        <v>1409</v>
      </c>
      <c r="G59" s="581" t="s">
        <v>1410</v>
      </c>
      <c r="H59" s="581" t="s">
        <v>552</v>
      </c>
      <c r="I59" s="581" t="s">
        <v>1475</v>
      </c>
      <c r="J59" s="581" t="s">
        <v>1481</v>
      </c>
      <c r="K59" s="581" t="s">
        <v>1482</v>
      </c>
      <c r="L59" s="581" t="s">
        <v>1472</v>
      </c>
    </row>
    <row r="60" spans="1:12" ht="45">
      <c r="A60" s="523">
        <v>1</v>
      </c>
      <c r="B60" s="706" t="s">
        <v>606</v>
      </c>
      <c r="C60" s="707">
        <v>45701</v>
      </c>
      <c r="D60" s="708">
        <v>0.58333333333333337</v>
      </c>
      <c r="E60" s="706" t="s">
        <v>160</v>
      </c>
      <c r="F60" s="706" t="s">
        <v>79</v>
      </c>
      <c r="G60" s="706" t="s">
        <v>1413</v>
      </c>
      <c r="H60" s="706" t="s">
        <v>1468</v>
      </c>
      <c r="I60" s="706">
        <v>1</v>
      </c>
      <c r="J60" s="717" t="s">
        <v>1483</v>
      </c>
      <c r="K60" s="717" t="s">
        <v>1484</v>
      </c>
      <c r="L60" s="706" t="s">
        <v>142</v>
      </c>
    </row>
    <row r="61" spans="1:12" ht="90">
      <c r="A61" s="523">
        <v>2</v>
      </c>
      <c r="B61" s="706" t="s">
        <v>1476</v>
      </c>
      <c r="C61" s="707">
        <v>45701</v>
      </c>
      <c r="D61" s="708">
        <v>0.625</v>
      </c>
      <c r="E61" s="706" t="s">
        <v>160</v>
      </c>
      <c r="F61" s="706" t="s">
        <v>79</v>
      </c>
      <c r="G61" s="706" t="s">
        <v>1477</v>
      </c>
      <c r="H61" s="706" t="s">
        <v>1469</v>
      </c>
      <c r="I61" s="706">
        <v>2</v>
      </c>
      <c r="J61" s="717" t="s">
        <v>1485</v>
      </c>
      <c r="K61" s="717" t="s">
        <v>1486</v>
      </c>
      <c r="L61" s="706" t="s">
        <v>193</v>
      </c>
    </row>
    <row r="62" spans="1:12" ht="105">
      <c r="A62" s="523">
        <v>3</v>
      </c>
      <c r="B62" s="706" t="s">
        <v>1478</v>
      </c>
      <c r="C62" s="707">
        <v>45701</v>
      </c>
      <c r="D62" s="708">
        <v>0.66666666666666663</v>
      </c>
      <c r="E62" s="706" t="s">
        <v>160</v>
      </c>
      <c r="F62" s="706" t="s">
        <v>79</v>
      </c>
      <c r="G62" s="706" t="s">
        <v>1477</v>
      </c>
      <c r="H62" s="706" t="s">
        <v>1470</v>
      </c>
      <c r="I62" s="706">
        <v>1</v>
      </c>
      <c r="J62" s="717" t="s">
        <v>1487</v>
      </c>
      <c r="K62" s="717" t="s">
        <v>1488</v>
      </c>
      <c r="L62" s="706" t="s">
        <v>193</v>
      </c>
    </row>
    <row r="63" spans="1:12" ht="30">
      <c r="A63" s="523">
        <v>4</v>
      </c>
      <c r="B63" s="706" t="s">
        <v>1479</v>
      </c>
      <c r="C63" s="707">
        <v>45702</v>
      </c>
      <c r="D63" s="708">
        <v>0.57222222222222219</v>
      </c>
      <c r="E63" s="706" t="s">
        <v>160</v>
      </c>
      <c r="F63" s="706" t="s">
        <v>80</v>
      </c>
      <c r="G63" s="706" t="s">
        <v>1480</v>
      </c>
      <c r="H63" s="706" t="s">
        <v>1471</v>
      </c>
      <c r="I63" s="706">
        <v>1</v>
      </c>
      <c r="J63" s="717" t="s">
        <v>1489</v>
      </c>
      <c r="K63" s="717" t="s">
        <v>1490</v>
      </c>
      <c r="L63" s="706" t="s">
        <v>346</v>
      </c>
    </row>
    <row r="64" spans="1:12" ht="60">
      <c r="A64" s="523">
        <v>5</v>
      </c>
      <c r="B64" s="706" t="s">
        <v>1432</v>
      </c>
      <c r="C64" s="707">
        <v>45702</v>
      </c>
      <c r="D64" s="708">
        <v>0.56944444444444442</v>
      </c>
      <c r="E64" s="706" t="s">
        <v>160</v>
      </c>
      <c r="F64" s="706" t="s">
        <v>80</v>
      </c>
      <c r="G64" s="706" t="s">
        <v>1433</v>
      </c>
      <c r="H64" s="706" t="s">
        <v>1434</v>
      </c>
      <c r="I64" s="706">
        <v>1</v>
      </c>
      <c r="J64" s="717" t="s">
        <v>1491</v>
      </c>
      <c r="K64" s="717" t="s">
        <v>1492</v>
      </c>
      <c r="L64" s="706" t="s">
        <v>1473</v>
      </c>
    </row>
    <row r="65" spans="1:12" ht="60">
      <c r="A65" s="650">
        <v>6</v>
      </c>
      <c r="B65" s="688" t="s">
        <v>1432</v>
      </c>
      <c r="C65" s="709">
        <v>45702</v>
      </c>
      <c r="D65" s="710">
        <v>0.60277777777777775</v>
      </c>
      <c r="E65" s="688" t="s">
        <v>160</v>
      </c>
      <c r="F65" s="688" t="s">
        <v>80</v>
      </c>
      <c r="G65" s="688" t="s">
        <v>1436</v>
      </c>
      <c r="H65" s="688" t="s">
        <v>1437</v>
      </c>
      <c r="I65" s="688">
        <v>1</v>
      </c>
      <c r="J65" s="718" t="s">
        <v>1493</v>
      </c>
      <c r="K65" s="718" t="s">
        <v>1494</v>
      </c>
      <c r="L65" s="688" t="s">
        <v>189</v>
      </c>
    </row>
    <row r="66" spans="1:12" ht="45">
      <c r="A66" s="650">
        <v>7</v>
      </c>
      <c r="B66" s="688" t="s">
        <v>1426</v>
      </c>
      <c r="C66" s="709">
        <v>45715</v>
      </c>
      <c r="D66" s="710">
        <v>0.53125</v>
      </c>
      <c r="E66" s="688" t="s">
        <v>160</v>
      </c>
      <c r="F66" s="688" t="s">
        <v>81</v>
      </c>
      <c r="G66" s="688" t="s">
        <v>1420</v>
      </c>
      <c r="H66" s="688" t="s">
        <v>1439</v>
      </c>
      <c r="I66" s="688">
        <v>1</v>
      </c>
      <c r="J66" s="718" t="s">
        <v>1495</v>
      </c>
      <c r="K66" s="718" t="s">
        <v>1496</v>
      </c>
      <c r="L66" s="688" t="s">
        <v>198</v>
      </c>
    </row>
    <row r="67" spans="1:12">
      <c r="A67" s="1062"/>
      <c r="B67" s="1063"/>
      <c r="C67" s="1063"/>
      <c r="D67" s="1063"/>
      <c r="E67" s="1063"/>
      <c r="F67" s="1063"/>
      <c r="G67" s="1063"/>
      <c r="H67" s="1063"/>
      <c r="I67" s="1063"/>
      <c r="J67" s="1063"/>
      <c r="K67" s="1063"/>
      <c r="L67" s="1064"/>
    </row>
    <row r="68" spans="1:12" ht="45">
      <c r="A68" s="650">
        <v>8</v>
      </c>
      <c r="B68" s="688" t="s">
        <v>1709</v>
      </c>
      <c r="C68" s="601"/>
      <c r="D68" s="601"/>
      <c r="E68" s="688" t="s">
        <v>1713</v>
      </c>
      <c r="F68" s="601"/>
      <c r="G68" s="688" t="s">
        <v>1413</v>
      </c>
      <c r="H68" s="688" t="s">
        <v>1414</v>
      </c>
      <c r="I68" s="688">
        <v>1</v>
      </c>
      <c r="J68" s="718" t="s">
        <v>1715</v>
      </c>
      <c r="K68" s="718" t="s">
        <v>1719</v>
      </c>
      <c r="L68" s="688" t="s">
        <v>142</v>
      </c>
    </row>
    <row r="69" spans="1:12" ht="30">
      <c r="A69" s="602">
        <v>9</v>
      </c>
      <c r="B69" s="688" t="s">
        <v>1710</v>
      </c>
      <c r="C69" s="601"/>
      <c r="D69" s="601"/>
      <c r="E69" s="688" t="s">
        <v>1713</v>
      </c>
      <c r="F69" s="601"/>
      <c r="G69" s="688" t="s">
        <v>1480</v>
      </c>
      <c r="H69" s="688" t="s">
        <v>1471</v>
      </c>
      <c r="I69" s="688">
        <v>1</v>
      </c>
      <c r="J69" s="718" t="s">
        <v>1716</v>
      </c>
      <c r="K69" s="718" t="s">
        <v>1720</v>
      </c>
      <c r="L69" s="688" t="s">
        <v>346</v>
      </c>
    </row>
    <row r="70" spans="1:12" ht="60">
      <c r="A70" s="602">
        <v>10</v>
      </c>
      <c r="B70" s="688" t="s">
        <v>1711</v>
      </c>
      <c r="C70" s="601"/>
      <c r="D70" s="601"/>
      <c r="E70" s="688" t="s">
        <v>1713</v>
      </c>
      <c r="F70" s="601"/>
      <c r="G70" s="688" t="s">
        <v>1420</v>
      </c>
      <c r="H70" s="688" t="s">
        <v>1578</v>
      </c>
      <c r="I70" s="688">
        <v>1</v>
      </c>
      <c r="J70" s="718" t="s">
        <v>1717</v>
      </c>
      <c r="K70" s="718" t="s">
        <v>1721</v>
      </c>
      <c r="L70" s="688" t="s">
        <v>198</v>
      </c>
    </row>
    <row r="71" spans="1:12" ht="30">
      <c r="A71" s="602">
        <v>11</v>
      </c>
      <c r="B71" s="688" t="s">
        <v>1712</v>
      </c>
      <c r="C71" s="601"/>
      <c r="D71" s="601"/>
      <c r="E71" s="688" t="s">
        <v>1713</v>
      </c>
      <c r="F71" s="601"/>
      <c r="G71" s="688" t="s">
        <v>1413</v>
      </c>
      <c r="H71" s="688" t="s">
        <v>1714</v>
      </c>
      <c r="I71" s="688">
        <v>1</v>
      </c>
      <c r="J71" s="718" t="s">
        <v>1718</v>
      </c>
      <c r="K71" s="718" t="s">
        <v>1722</v>
      </c>
      <c r="L71" s="688" t="s">
        <v>142</v>
      </c>
    </row>
    <row r="72" spans="1:12">
      <c r="A72" s="1058"/>
      <c r="B72" s="1059"/>
      <c r="C72" s="1059"/>
      <c r="D72" s="1059"/>
      <c r="E72" s="1059"/>
      <c r="F72" s="1059"/>
      <c r="G72" s="1059"/>
      <c r="H72" s="1059"/>
      <c r="I72" s="1059"/>
      <c r="J72" s="1059"/>
      <c r="K72" s="1059"/>
      <c r="L72" s="1060"/>
    </row>
    <row r="73" spans="1:12" ht="40.5">
      <c r="A73" s="725">
        <v>12</v>
      </c>
      <c r="B73" s="776" t="s">
        <v>1712</v>
      </c>
      <c r="C73" s="776" t="s">
        <v>1413</v>
      </c>
      <c r="D73" s="780"/>
      <c r="E73" s="776" t="s">
        <v>161</v>
      </c>
      <c r="F73" s="781"/>
      <c r="G73" s="776" t="s">
        <v>1413</v>
      </c>
      <c r="H73" s="776" t="s">
        <v>1714</v>
      </c>
      <c r="I73" s="690">
        <v>1</v>
      </c>
      <c r="J73" s="776" t="s">
        <v>1919</v>
      </c>
      <c r="K73" s="776" t="s">
        <v>1921</v>
      </c>
      <c r="L73" s="776" t="s">
        <v>142</v>
      </c>
    </row>
    <row r="74" spans="1:12" ht="60.75">
      <c r="A74" s="746">
        <v>13</v>
      </c>
      <c r="B74" s="756" t="s">
        <v>1918</v>
      </c>
      <c r="C74" s="756" t="s">
        <v>1420</v>
      </c>
      <c r="D74" s="773"/>
      <c r="E74" s="756" t="s">
        <v>161</v>
      </c>
      <c r="F74" s="782"/>
      <c r="G74" s="756" t="s">
        <v>1420</v>
      </c>
      <c r="H74" s="756" t="s">
        <v>1578</v>
      </c>
      <c r="I74" s="713">
        <v>1</v>
      </c>
      <c r="J74" s="756" t="s">
        <v>1920</v>
      </c>
      <c r="K74" s="756" t="s">
        <v>1922</v>
      </c>
      <c r="L74" s="756" t="s">
        <v>198</v>
      </c>
    </row>
    <row r="75" spans="1:12" ht="20.25" customHeight="1">
      <c r="A75" s="1058"/>
      <c r="B75" s="1059"/>
      <c r="C75" s="1059"/>
      <c r="D75" s="1059"/>
      <c r="E75" s="1059"/>
      <c r="F75" s="1059"/>
      <c r="G75" s="1059"/>
      <c r="H75" s="1059"/>
      <c r="I75" s="1059"/>
      <c r="J75" s="1059"/>
      <c r="K75" s="1059"/>
      <c r="L75" s="1060"/>
    </row>
    <row r="76" spans="1:12" ht="141.75">
      <c r="A76" s="887">
        <v>14</v>
      </c>
      <c r="B76" s="885" t="s">
        <v>1918</v>
      </c>
      <c r="C76" s="885"/>
      <c r="D76" s="884"/>
      <c r="E76" s="885" t="s">
        <v>2074</v>
      </c>
      <c r="F76" s="884"/>
      <c r="G76" s="885" t="s">
        <v>1420</v>
      </c>
      <c r="H76" s="885" t="s">
        <v>1578</v>
      </c>
      <c r="I76" s="886">
        <v>1</v>
      </c>
      <c r="J76" s="885" t="s">
        <v>2138</v>
      </c>
      <c r="K76" s="885" t="s">
        <v>2134</v>
      </c>
      <c r="L76" s="886" t="s">
        <v>198</v>
      </c>
    </row>
    <row r="77" spans="1:12" ht="81">
      <c r="A77" s="887">
        <v>15</v>
      </c>
      <c r="B77" s="885" t="s">
        <v>2125</v>
      </c>
      <c r="C77" s="885"/>
      <c r="D77" s="884"/>
      <c r="E77" s="885" t="s">
        <v>2074</v>
      </c>
      <c r="F77" s="884"/>
      <c r="G77" s="885" t="s">
        <v>1457</v>
      </c>
      <c r="H77" s="885" t="s">
        <v>1841</v>
      </c>
      <c r="I77" s="886">
        <v>1</v>
      </c>
      <c r="J77" s="885" t="s">
        <v>2131</v>
      </c>
      <c r="K77" s="885" t="s">
        <v>2135</v>
      </c>
      <c r="L77" s="875" t="s">
        <v>182</v>
      </c>
    </row>
    <row r="78" spans="1:12" ht="101.25">
      <c r="A78" s="887">
        <v>16</v>
      </c>
      <c r="B78" s="885" t="s">
        <v>1426</v>
      </c>
      <c r="C78" s="885"/>
      <c r="D78" s="884"/>
      <c r="E78" s="885" t="s">
        <v>2074</v>
      </c>
      <c r="F78" s="884"/>
      <c r="G78" s="885" t="s">
        <v>1420</v>
      </c>
      <c r="H78" s="885" t="s">
        <v>1427</v>
      </c>
      <c r="I78" s="886">
        <v>1</v>
      </c>
      <c r="J78" s="885" t="s">
        <v>2132</v>
      </c>
      <c r="K78" s="885" t="s">
        <v>2136</v>
      </c>
      <c r="L78" s="886" t="s">
        <v>198</v>
      </c>
    </row>
    <row r="79" spans="1:12" ht="40.5">
      <c r="A79" s="887">
        <v>17</v>
      </c>
      <c r="B79" s="885" t="s">
        <v>1711</v>
      </c>
      <c r="C79" s="885"/>
      <c r="D79" s="887"/>
      <c r="E79" s="885" t="s">
        <v>2074</v>
      </c>
      <c r="F79" s="887"/>
      <c r="G79" s="885" t="s">
        <v>1420</v>
      </c>
      <c r="H79" s="885" t="s">
        <v>1578</v>
      </c>
      <c r="I79" s="886">
        <v>1</v>
      </c>
      <c r="J79" s="885" t="s">
        <v>2133</v>
      </c>
      <c r="K79" s="885" t="s">
        <v>2137</v>
      </c>
      <c r="L79" s="886" t="s">
        <v>198</v>
      </c>
    </row>
    <row r="82" spans="1:16">
      <c r="A82" s="202" t="s">
        <v>1855</v>
      </c>
    </row>
    <row r="83" spans="1:16">
      <c r="A83" s="202" t="s">
        <v>1789</v>
      </c>
      <c r="B83" s="693"/>
      <c r="C83" s="693"/>
      <c r="D83" s="692"/>
      <c r="E83" s="692"/>
      <c r="F83" s="692"/>
      <c r="G83" s="692"/>
      <c r="H83" s="692"/>
      <c r="I83" s="692"/>
      <c r="J83" s="692"/>
      <c r="K83" s="692"/>
      <c r="L83" s="692"/>
      <c r="M83" s="692"/>
      <c r="N83" s="692"/>
      <c r="O83" s="692"/>
    </row>
    <row r="84" spans="1:16" ht="30">
      <c r="A84" s="711" t="s">
        <v>3</v>
      </c>
      <c r="B84" s="711" t="s">
        <v>552</v>
      </c>
      <c r="C84" s="711" t="s">
        <v>1810</v>
      </c>
      <c r="D84" s="711" t="s">
        <v>1811</v>
      </c>
      <c r="E84" s="711" t="s">
        <v>1812</v>
      </c>
      <c r="F84" s="711" t="s">
        <v>1813</v>
      </c>
      <c r="G84" s="711" t="s">
        <v>1814</v>
      </c>
      <c r="H84" s="711" t="s">
        <v>1815</v>
      </c>
      <c r="I84" s="711" t="s">
        <v>1816</v>
      </c>
      <c r="J84" s="711" t="s">
        <v>1817</v>
      </c>
      <c r="K84" s="711" t="s">
        <v>1818</v>
      </c>
      <c r="L84" s="711" t="s">
        <v>1819</v>
      </c>
      <c r="M84" s="711" t="s">
        <v>1820</v>
      </c>
      <c r="N84" s="711" t="s">
        <v>1409</v>
      </c>
      <c r="O84" s="711" t="s">
        <v>1410</v>
      </c>
      <c r="P84" s="783" t="s">
        <v>45</v>
      </c>
    </row>
    <row r="85" spans="1:16" s="393" customFormat="1" ht="135">
      <c r="A85" s="712">
        <v>1</v>
      </c>
      <c r="B85" s="713" t="s">
        <v>1471</v>
      </c>
      <c r="C85" s="697"/>
      <c r="D85" s="697"/>
      <c r="E85" s="713" t="s">
        <v>1821</v>
      </c>
      <c r="F85" s="697"/>
      <c r="G85" s="714" t="s">
        <v>1822</v>
      </c>
      <c r="H85" s="715" t="s">
        <v>1823</v>
      </c>
      <c r="I85" s="712">
        <v>100</v>
      </c>
      <c r="J85" s="712">
        <v>130</v>
      </c>
      <c r="K85" s="712">
        <v>160</v>
      </c>
      <c r="L85" s="712">
        <v>90</v>
      </c>
      <c r="M85" s="712">
        <v>130</v>
      </c>
      <c r="N85" s="713" t="s">
        <v>80</v>
      </c>
      <c r="O85" s="713" t="s">
        <v>1480</v>
      </c>
      <c r="P85" s="784" t="s">
        <v>71</v>
      </c>
    </row>
    <row r="86" spans="1:16" s="393" customFormat="1" ht="135">
      <c r="A86" s="712">
        <v>2</v>
      </c>
      <c r="B86" s="713" t="s">
        <v>1437</v>
      </c>
      <c r="C86" s="697"/>
      <c r="D86" s="697"/>
      <c r="E86" s="713" t="s">
        <v>1821</v>
      </c>
      <c r="F86" s="697"/>
      <c r="G86" s="714" t="s">
        <v>1822</v>
      </c>
      <c r="H86" s="715" t="s">
        <v>1823</v>
      </c>
      <c r="I86" s="712">
        <v>130</v>
      </c>
      <c r="J86" s="712">
        <v>150</v>
      </c>
      <c r="K86" s="712">
        <v>150</v>
      </c>
      <c r="L86" s="712">
        <v>90</v>
      </c>
      <c r="M86" s="712">
        <v>200</v>
      </c>
      <c r="N86" s="713" t="s">
        <v>80</v>
      </c>
      <c r="O86" s="713" t="s">
        <v>1436</v>
      </c>
      <c r="P86" s="784" t="s">
        <v>71</v>
      </c>
    </row>
    <row r="87" spans="1:16" s="393" customFormat="1" ht="135">
      <c r="A87" s="712">
        <v>3</v>
      </c>
      <c r="B87" s="713" t="s">
        <v>1434</v>
      </c>
      <c r="C87" s="697"/>
      <c r="D87" s="697"/>
      <c r="E87" s="713" t="s">
        <v>1821</v>
      </c>
      <c r="F87" s="697"/>
      <c r="G87" s="714" t="s">
        <v>1822</v>
      </c>
      <c r="H87" s="715" t="s">
        <v>1823</v>
      </c>
      <c r="I87" s="712">
        <v>130</v>
      </c>
      <c r="J87" s="712">
        <v>140</v>
      </c>
      <c r="K87" s="712">
        <v>150</v>
      </c>
      <c r="L87" s="712">
        <v>90</v>
      </c>
      <c r="M87" s="712">
        <v>150</v>
      </c>
      <c r="N87" s="713" t="s">
        <v>80</v>
      </c>
      <c r="O87" s="713" t="s">
        <v>1433</v>
      </c>
      <c r="P87" s="784" t="s">
        <v>71</v>
      </c>
    </row>
    <row r="88" spans="1:16" s="393" customFormat="1" ht="210">
      <c r="A88" s="712">
        <v>4</v>
      </c>
      <c r="B88" s="713" t="s">
        <v>1824</v>
      </c>
      <c r="C88" s="697"/>
      <c r="D88" s="697"/>
      <c r="E88" s="713" t="s">
        <v>1826</v>
      </c>
      <c r="F88" s="697"/>
      <c r="G88" s="714" t="s">
        <v>1827</v>
      </c>
      <c r="H88" s="715" t="s">
        <v>1828</v>
      </c>
      <c r="I88" s="712">
        <v>160</v>
      </c>
      <c r="J88" s="712">
        <v>160</v>
      </c>
      <c r="K88" s="712">
        <v>160</v>
      </c>
      <c r="L88" s="712">
        <v>120</v>
      </c>
      <c r="M88" s="712">
        <v>160</v>
      </c>
      <c r="N88" s="713" t="s">
        <v>81</v>
      </c>
      <c r="O88" s="713" t="s">
        <v>1420</v>
      </c>
      <c r="P88" s="784" t="s">
        <v>71</v>
      </c>
    </row>
    <row r="89" spans="1:16" s="393" customFormat="1" ht="135">
      <c r="A89" s="712">
        <v>5</v>
      </c>
      <c r="B89" s="713" t="s">
        <v>1427</v>
      </c>
      <c r="C89" s="697"/>
      <c r="D89" s="697"/>
      <c r="E89" s="713" t="s">
        <v>1821</v>
      </c>
      <c r="F89" s="697"/>
      <c r="G89" s="714" t="s">
        <v>1822</v>
      </c>
      <c r="H89" s="715" t="s">
        <v>1823</v>
      </c>
      <c r="I89" s="712">
        <v>155</v>
      </c>
      <c r="J89" s="712">
        <v>160</v>
      </c>
      <c r="K89" s="712">
        <v>155</v>
      </c>
      <c r="L89" s="712">
        <v>120</v>
      </c>
      <c r="M89" s="712">
        <v>155</v>
      </c>
      <c r="N89" s="713" t="s">
        <v>81</v>
      </c>
      <c r="O89" s="713" t="s">
        <v>1420</v>
      </c>
      <c r="P89" s="784" t="s">
        <v>71</v>
      </c>
    </row>
    <row r="90" spans="1:16" s="393" customFormat="1" ht="210">
      <c r="A90" s="712">
        <v>6</v>
      </c>
      <c r="B90" s="713" t="s">
        <v>1560</v>
      </c>
      <c r="C90" s="697"/>
      <c r="D90" s="697"/>
      <c r="E90" s="713" t="s">
        <v>1826</v>
      </c>
      <c r="F90" s="697"/>
      <c r="G90" s="714" t="s">
        <v>1827</v>
      </c>
      <c r="H90" s="715" t="s">
        <v>1828</v>
      </c>
      <c r="I90" s="712">
        <v>160</v>
      </c>
      <c r="J90" s="712">
        <v>160</v>
      </c>
      <c r="K90" s="712">
        <v>160</v>
      </c>
      <c r="L90" s="712">
        <v>120</v>
      </c>
      <c r="M90" s="712">
        <v>160</v>
      </c>
      <c r="N90" s="713" t="s">
        <v>81</v>
      </c>
      <c r="O90" s="713" t="s">
        <v>1420</v>
      </c>
      <c r="P90" s="784" t="s">
        <v>71</v>
      </c>
    </row>
    <row r="91" spans="1:16" s="393" customFormat="1" ht="210">
      <c r="A91" s="712">
        <v>7</v>
      </c>
      <c r="B91" s="713" t="s">
        <v>1582</v>
      </c>
      <c r="C91" s="697"/>
      <c r="D91" s="697"/>
      <c r="E91" s="713" t="s">
        <v>1826</v>
      </c>
      <c r="F91" s="697"/>
      <c r="G91" s="714" t="s">
        <v>1827</v>
      </c>
      <c r="H91" s="715" t="s">
        <v>1828</v>
      </c>
      <c r="I91" s="712">
        <v>160</v>
      </c>
      <c r="J91" s="712">
        <v>160</v>
      </c>
      <c r="K91" s="712">
        <v>160</v>
      </c>
      <c r="L91" s="712">
        <v>120</v>
      </c>
      <c r="M91" s="712">
        <v>160</v>
      </c>
      <c r="N91" s="713" t="s">
        <v>81</v>
      </c>
      <c r="O91" s="713" t="s">
        <v>1420</v>
      </c>
      <c r="P91" s="784" t="s">
        <v>71</v>
      </c>
    </row>
    <row r="92" spans="1:16" s="393" customFormat="1" ht="210">
      <c r="A92" s="712">
        <v>8</v>
      </c>
      <c r="B92" s="713" t="s">
        <v>1439</v>
      </c>
      <c r="C92" s="697"/>
      <c r="D92" s="697"/>
      <c r="E92" s="713" t="s">
        <v>1826</v>
      </c>
      <c r="F92" s="697"/>
      <c r="G92" s="714" t="s">
        <v>1827</v>
      </c>
      <c r="H92" s="715" t="s">
        <v>1828</v>
      </c>
      <c r="I92" s="712">
        <v>160</v>
      </c>
      <c r="J92" s="712">
        <v>160</v>
      </c>
      <c r="K92" s="712">
        <v>160</v>
      </c>
      <c r="L92" s="712">
        <v>120</v>
      </c>
      <c r="M92" s="712">
        <v>160</v>
      </c>
      <c r="N92" s="713" t="s">
        <v>81</v>
      </c>
      <c r="O92" s="713" t="s">
        <v>1420</v>
      </c>
      <c r="P92" s="784" t="s">
        <v>71</v>
      </c>
    </row>
    <row r="93" spans="1:16" s="393" customFormat="1" ht="210">
      <c r="A93" s="712">
        <v>9</v>
      </c>
      <c r="B93" s="713" t="s">
        <v>1795</v>
      </c>
      <c r="C93" s="697"/>
      <c r="D93" s="697"/>
      <c r="E93" s="713" t="s">
        <v>1826</v>
      </c>
      <c r="F93" s="697"/>
      <c r="G93" s="714" t="s">
        <v>1827</v>
      </c>
      <c r="H93" s="715" t="s">
        <v>1828</v>
      </c>
      <c r="I93" s="712">
        <v>170</v>
      </c>
      <c r="J93" s="712">
        <v>170</v>
      </c>
      <c r="K93" s="712">
        <v>175</v>
      </c>
      <c r="L93" s="712">
        <v>120</v>
      </c>
      <c r="M93" s="712">
        <v>175</v>
      </c>
      <c r="N93" s="713" t="s">
        <v>81</v>
      </c>
      <c r="O93" s="713" t="s">
        <v>1420</v>
      </c>
      <c r="P93" s="784" t="s">
        <v>71</v>
      </c>
    </row>
    <row r="94" spans="1:16" s="393" customFormat="1" ht="210">
      <c r="A94" s="712">
        <v>10</v>
      </c>
      <c r="B94" s="713" t="s">
        <v>1421</v>
      </c>
      <c r="C94" s="697"/>
      <c r="D94" s="697"/>
      <c r="E94" s="713" t="s">
        <v>1826</v>
      </c>
      <c r="F94" s="697"/>
      <c r="G94" s="714" t="s">
        <v>1827</v>
      </c>
      <c r="H94" s="715" t="s">
        <v>1828</v>
      </c>
      <c r="I94" s="712">
        <v>200</v>
      </c>
      <c r="J94" s="712">
        <v>200</v>
      </c>
      <c r="K94" s="712">
        <v>180</v>
      </c>
      <c r="L94" s="712">
        <v>145</v>
      </c>
      <c r="M94" s="712">
        <v>165</v>
      </c>
      <c r="N94" s="713" t="s">
        <v>81</v>
      </c>
      <c r="O94" s="713" t="s">
        <v>1420</v>
      </c>
      <c r="P94" s="784" t="s">
        <v>71</v>
      </c>
    </row>
    <row r="95" spans="1:16" s="393" customFormat="1" ht="210">
      <c r="A95" s="712">
        <v>11</v>
      </c>
      <c r="B95" s="713" t="s">
        <v>1430</v>
      </c>
      <c r="C95" s="697"/>
      <c r="D95" s="697"/>
      <c r="E95" s="713" t="s">
        <v>1826</v>
      </c>
      <c r="F95" s="697"/>
      <c r="G95" s="714" t="s">
        <v>1827</v>
      </c>
      <c r="H95" s="715" t="s">
        <v>1828</v>
      </c>
      <c r="I95" s="712">
        <v>200</v>
      </c>
      <c r="J95" s="712">
        <v>200</v>
      </c>
      <c r="K95" s="712">
        <v>190</v>
      </c>
      <c r="L95" s="712">
        <v>130</v>
      </c>
      <c r="M95" s="712">
        <v>165</v>
      </c>
      <c r="N95" s="713" t="s">
        <v>81</v>
      </c>
      <c r="O95" s="713" t="s">
        <v>1420</v>
      </c>
      <c r="P95" s="784" t="s">
        <v>71</v>
      </c>
    </row>
    <row r="96" spans="1:16" s="393" customFormat="1" ht="135">
      <c r="A96" s="712">
        <v>12</v>
      </c>
      <c r="B96" s="713" t="s">
        <v>1830</v>
      </c>
      <c r="C96" s="697"/>
      <c r="D96" s="697"/>
      <c r="E96" s="713" t="s">
        <v>1821</v>
      </c>
      <c r="F96" s="697"/>
      <c r="G96" s="714" t="s">
        <v>1822</v>
      </c>
      <c r="H96" s="715" t="s">
        <v>1823</v>
      </c>
      <c r="I96" s="712">
        <v>160</v>
      </c>
      <c r="J96" s="712">
        <v>160</v>
      </c>
      <c r="K96" s="712">
        <v>160</v>
      </c>
      <c r="L96" s="712">
        <v>120</v>
      </c>
      <c r="M96" s="712">
        <v>155</v>
      </c>
      <c r="N96" s="713" t="s">
        <v>81</v>
      </c>
      <c r="O96" s="713" t="s">
        <v>1420</v>
      </c>
      <c r="P96" s="784" t="s">
        <v>71</v>
      </c>
    </row>
    <row r="97" spans="1:16" s="393" customFormat="1" ht="135">
      <c r="A97" s="712">
        <v>13</v>
      </c>
      <c r="B97" s="713" t="s">
        <v>1571</v>
      </c>
      <c r="C97" s="697"/>
      <c r="D97" s="697"/>
      <c r="E97" s="713" t="s">
        <v>1821</v>
      </c>
      <c r="F97" s="697"/>
      <c r="G97" s="714" t="s">
        <v>1822</v>
      </c>
      <c r="H97" s="715" t="s">
        <v>1823</v>
      </c>
      <c r="I97" s="712">
        <v>135</v>
      </c>
      <c r="J97" s="712">
        <v>140</v>
      </c>
      <c r="K97" s="712">
        <v>130</v>
      </c>
      <c r="L97" s="712">
        <v>105</v>
      </c>
      <c r="M97" s="712">
        <v>140</v>
      </c>
      <c r="N97" s="713" t="s">
        <v>81</v>
      </c>
      <c r="O97" s="713" t="s">
        <v>1420</v>
      </c>
      <c r="P97" s="784" t="s">
        <v>71</v>
      </c>
    </row>
    <row r="98" spans="1:16" s="393" customFormat="1" ht="135">
      <c r="A98" s="712">
        <v>14</v>
      </c>
      <c r="B98" s="713" t="s">
        <v>1751</v>
      </c>
      <c r="C98" s="697"/>
      <c r="D98" s="697"/>
      <c r="E98" s="713" t="s">
        <v>1821</v>
      </c>
      <c r="F98" s="697"/>
      <c r="G98" s="714" t="s">
        <v>1822</v>
      </c>
      <c r="H98" s="715" t="s">
        <v>1823</v>
      </c>
      <c r="I98" s="712">
        <v>140</v>
      </c>
      <c r="J98" s="712">
        <v>135</v>
      </c>
      <c r="K98" s="712">
        <v>145</v>
      </c>
      <c r="L98" s="712">
        <v>95</v>
      </c>
      <c r="M98" s="712">
        <v>145</v>
      </c>
      <c r="N98" s="713" t="s">
        <v>81</v>
      </c>
      <c r="O98" s="713" t="s">
        <v>1420</v>
      </c>
      <c r="P98" s="784" t="s">
        <v>71</v>
      </c>
    </row>
    <row r="99" spans="1:16" s="393" customFormat="1" ht="135">
      <c r="A99" s="712">
        <v>15</v>
      </c>
      <c r="B99" s="713" t="s">
        <v>1442</v>
      </c>
      <c r="C99" s="697"/>
      <c r="D99" s="697"/>
      <c r="E99" s="713" t="s">
        <v>1821</v>
      </c>
      <c r="F99" s="697"/>
      <c r="G99" s="714" t="s">
        <v>1822</v>
      </c>
      <c r="H99" s="715" t="s">
        <v>1823</v>
      </c>
      <c r="I99" s="712">
        <v>165</v>
      </c>
      <c r="J99" s="712">
        <v>160</v>
      </c>
      <c r="K99" s="712">
        <v>160</v>
      </c>
      <c r="L99" s="712">
        <v>105</v>
      </c>
      <c r="M99" s="712">
        <v>165</v>
      </c>
      <c r="N99" s="713" t="s">
        <v>81</v>
      </c>
      <c r="O99" s="713" t="s">
        <v>1420</v>
      </c>
      <c r="P99" s="784" t="s">
        <v>71</v>
      </c>
    </row>
    <row r="100" spans="1:16" s="393" customFormat="1" ht="135">
      <c r="A100" s="712">
        <v>16</v>
      </c>
      <c r="B100" s="713" t="s">
        <v>1832</v>
      </c>
      <c r="C100" s="697"/>
      <c r="D100" s="697"/>
      <c r="E100" s="713" t="s">
        <v>1821</v>
      </c>
      <c r="F100" s="697"/>
      <c r="G100" s="714" t="s">
        <v>1822</v>
      </c>
      <c r="H100" s="715" t="s">
        <v>1823</v>
      </c>
      <c r="I100" s="712">
        <v>120</v>
      </c>
      <c r="J100" s="712">
        <v>150</v>
      </c>
      <c r="K100" s="712">
        <v>125</v>
      </c>
      <c r="L100" s="712">
        <v>90</v>
      </c>
      <c r="M100" s="712">
        <v>125</v>
      </c>
      <c r="N100" s="713" t="s">
        <v>81</v>
      </c>
      <c r="O100" s="713" t="s">
        <v>1420</v>
      </c>
      <c r="P100" s="784" t="s">
        <v>71</v>
      </c>
    </row>
    <row r="101" spans="1:16" s="393" customFormat="1" ht="135">
      <c r="A101" s="712">
        <v>17</v>
      </c>
      <c r="B101" s="713" t="s">
        <v>1748</v>
      </c>
      <c r="C101" s="697"/>
      <c r="D101" s="697"/>
      <c r="E101" s="713" t="s">
        <v>1821</v>
      </c>
      <c r="F101" s="697"/>
      <c r="G101" s="714" t="s">
        <v>1822</v>
      </c>
      <c r="H101" s="715" t="s">
        <v>1823</v>
      </c>
      <c r="I101" s="712">
        <v>130</v>
      </c>
      <c r="J101" s="712">
        <v>125</v>
      </c>
      <c r="K101" s="712">
        <v>130</v>
      </c>
      <c r="L101" s="712">
        <v>90</v>
      </c>
      <c r="M101" s="712">
        <v>125</v>
      </c>
      <c r="N101" s="713" t="s">
        <v>81</v>
      </c>
      <c r="O101" s="713" t="s">
        <v>1420</v>
      </c>
      <c r="P101" s="784" t="s">
        <v>71</v>
      </c>
    </row>
    <row r="102" spans="1:16" s="393" customFormat="1" ht="135">
      <c r="A102" s="712">
        <v>18</v>
      </c>
      <c r="B102" s="713" t="s">
        <v>1747</v>
      </c>
      <c r="C102" s="697"/>
      <c r="D102" s="697"/>
      <c r="E102" s="713" t="s">
        <v>1821</v>
      </c>
      <c r="F102" s="697"/>
      <c r="G102" s="714" t="s">
        <v>1822</v>
      </c>
      <c r="H102" s="715" t="s">
        <v>1823</v>
      </c>
      <c r="I102" s="712">
        <v>120</v>
      </c>
      <c r="J102" s="712">
        <v>120</v>
      </c>
      <c r="K102" s="712">
        <v>125</v>
      </c>
      <c r="L102" s="712">
        <v>90</v>
      </c>
      <c r="M102" s="712">
        <v>120</v>
      </c>
      <c r="N102" s="713" t="s">
        <v>81</v>
      </c>
      <c r="O102" s="713" t="s">
        <v>1420</v>
      </c>
      <c r="P102" s="784" t="s">
        <v>71</v>
      </c>
    </row>
    <row r="103" spans="1:16" s="393" customFormat="1" ht="135">
      <c r="A103" s="712">
        <v>19</v>
      </c>
      <c r="B103" s="713" t="s">
        <v>1578</v>
      </c>
      <c r="C103" s="697"/>
      <c r="D103" s="697"/>
      <c r="E103" s="713" t="s">
        <v>1821</v>
      </c>
      <c r="F103" s="697"/>
      <c r="G103" s="714" t="s">
        <v>1822</v>
      </c>
      <c r="H103" s="715" t="s">
        <v>1823</v>
      </c>
      <c r="I103" s="712">
        <v>85</v>
      </c>
      <c r="J103" s="712">
        <v>100</v>
      </c>
      <c r="K103" s="712">
        <v>170</v>
      </c>
      <c r="L103" s="712">
        <v>105</v>
      </c>
      <c r="M103" s="712">
        <v>140</v>
      </c>
      <c r="N103" s="713" t="s">
        <v>81</v>
      </c>
      <c r="O103" s="713" t="s">
        <v>1420</v>
      </c>
      <c r="P103" s="784" t="s">
        <v>71</v>
      </c>
    </row>
    <row r="104" spans="1:16" s="393" customFormat="1" ht="135">
      <c r="A104" s="712">
        <v>20</v>
      </c>
      <c r="B104" s="713" t="s">
        <v>1834</v>
      </c>
      <c r="C104" s="697"/>
      <c r="D104" s="697"/>
      <c r="E104" s="713" t="s">
        <v>1821</v>
      </c>
      <c r="F104" s="697"/>
      <c r="G104" s="714" t="s">
        <v>1822</v>
      </c>
      <c r="H104" s="715" t="s">
        <v>1823</v>
      </c>
      <c r="I104" s="712">
        <v>160</v>
      </c>
      <c r="J104" s="712">
        <v>130</v>
      </c>
      <c r="K104" s="712">
        <v>150</v>
      </c>
      <c r="L104" s="712">
        <v>110</v>
      </c>
      <c r="M104" s="712">
        <v>150</v>
      </c>
      <c r="N104" s="713" t="s">
        <v>81</v>
      </c>
      <c r="O104" s="713" t="s">
        <v>1420</v>
      </c>
      <c r="P104" s="784" t="s">
        <v>71</v>
      </c>
    </row>
    <row r="105" spans="1:16" s="393" customFormat="1" ht="210">
      <c r="A105" s="712">
        <v>21</v>
      </c>
      <c r="B105" s="713" t="s">
        <v>1424</v>
      </c>
      <c r="C105" s="697"/>
      <c r="D105" s="697"/>
      <c r="E105" s="713" t="s">
        <v>1826</v>
      </c>
      <c r="F105" s="697"/>
      <c r="G105" s="714" t="s">
        <v>1827</v>
      </c>
      <c r="H105" s="715" t="s">
        <v>1828</v>
      </c>
      <c r="I105" s="712">
        <v>160</v>
      </c>
      <c r="J105" s="712">
        <v>160</v>
      </c>
      <c r="K105" s="712">
        <v>160</v>
      </c>
      <c r="L105" s="712">
        <v>120</v>
      </c>
      <c r="M105" s="712">
        <v>160</v>
      </c>
      <c r="N105" s="713" t="s">
        <v>81</v>
      </c>
      <c r="O105" s="713" t="s">
        <v>1420</v>
      </c>
      <c r="P105" s="784" t="s">
        <v>71</v>
      </c>
    </row>
    <row r="106" spans="1:16" s="393" customFormat="1" ht="135">
      <c r="A106" s="712">
        <v>22</v>
      </c>
      <c r="B106" s="713" t="s">
        <v>1415</v>
      </c>
      <c r="C106" s="697"/>
      <c r="D106" s="697"/>
      <c r="E106" s="713" t="s">
        <v>1821</v>
      </c>
      <c r="F106" s="697"/>
      <c r="G106" s="714" t="s">
        <v>1822</v>
      </c>
      <c r="H106" s="715" t="s">
        <v>1823</v>
      </c>
      <c r="I106" s="712">
        <v>160</v>
      </c>
      <c r="J106" s="712">
        <v>155</v>
      </c>
      <c r="K106" s="712">
        <v>175</v>
      </c>
      <c r="L106" s="712">
        <v>105</v>
      </c>
      <c r="M106" s="712">
        <v>150</v>
      </c>
      <c r="N106" s="713" t="s">
        <v>81</v>
      </c>
      <c r="O106" s="713" t="s">
        <v>519</v>
      </c>
      <c r="P106" s="784" t="s">
        <v>71</v>
      </c>
    </row>
    <row r="107" spans="1:16" s="393" customFormat="1" ht="135">
      <c r="A107" s="712">
        <v>23</v>
      </c>
      <c r="B107" s="713" t="s">
        <v>1454</v>
      </c>
      <c r="C107" s="697"/>
      <c r="D107" s="697"/>
      <c r="E107" s="713" t="s">
        <v>1821</v>
      </c>
      <c r="F107" s="697"/>
      <c r="G107" s="714" t="s">
        <v>1822</v>
      </c>
      <c r="H107" s="715" t="s">
        <v>1823</v>
      </c>
      <c r="I107" s="712">
        <v>160</v>
      </c>
      <c r="J107" s="712">
        <v>160</v>
      </c>
      <c r="K107" s="712">
        <v>175</v>
      </c>
      <c r="L107" s="712">
        <v>115</v>
      </c>
      <c r="M107" s="712">
        <v>145</v>
      </c>
      <c r="N107" s="713" t="s">
        <v>81</v>
      </c>
      <c r="O107" s="713" t="s">
        <v>519</v>
      </c>
      <c r="P107" s="784" t="s">
        <v>71</v>
      </c>
    </row>
    <row r="108" spans="1:16" s="393" customFormat="1" ht="210">
      <c r="A108" s="712">
        <v>24</v>
      </c>
      <c r="B108" s="713" t="s">
        <v>1460</v>
      </c>
      <c r="C108" s="697"/>
      <c r="D108" s="697"/>
      <c r="E108" s="713" t="s">
        <v>1826</v>
      </c>
      <c r="F108" s="697"/>
      <c r="G108" s="714" t="s">
        <v>1827</v>
      </c>
      <c r="H108" s="715" t="s">
        <v>1828</v>
      </c>
      <c r="I108" s="712">
        <v>176.67</v>
      </c>
      <c r="J108" s="712">
        <v>176.67</v>
      </c>
      <c r="K108" s="712">
        <v>173.33</v>
      </c>
      <c r="L108" s="712">
        <v>133.33000000000001</v>
      </c>
      <c r="M108" s="712">
        <v>170</v>
      </c>
      <c r="N108" s="713" t="s">
        <v>81</v>
      </c>
      <c r="O108" s="713" t="s">
        <v>1457</v>
      </c>
      <c r="P108" s="784" t="s">
        <v>71</v>
      </c>
    </row>
    <row r="109" spans="1:16" s="393" customFormat="1" ht="210">
      <c r="A109" s="712">
        <v>25</v>
      </c>
      <c r="B109" s="713" t="s">
        <v>1835</v>
      </c>
      <c r="C109" s="697"/>
      <c r="D109" s="697"/>
      <c r="E109" s="713" t="s">
        <v>1826</v>
      </c>
      <c r="F109" s="697"/>
      <c r="G109" s="714" t="s">
        <v>1827</v>
      </c>
      <c r="H109" s="715" t="s">
        <v>1828</v>
      </c>
      <c r="I109" s="712">
        <v>185</v>
      </c>
      <c r="J109" s="712">
        <v>180</v>
      </c>
      <c r="K109" s="712">
        <v>175</v>
      </c>
      <c r="L109" s="712">
        <v>135</v>
      </c>
      <c r="M109" s="712">
        <v>190</v>
      </c>
      <c r="N109" s="713" t="s">
        <v>81</v>
      </c>
      <c r="O109" s="713" t="s">
        <v>1457</v>
      </c>
      <c r="P109" s="784" t="s">
        <v>71</v>
      </c>
    </row>
    <row r="110" spans="1:16" s="393" customFormat="1" ht="210">
      <c r="A110" s="712">
        <v>26</v>
      </c>
      <c r="B110" s="713" t="s">
        <v>1836</v>
      </c>
      <c r="C110" s="697"/>
      <c r="D110" s="697"/>
      <c r="E110" s="713" t="s">
        <v>1826</v>
      </c>
      <c r="F110" s="697"/>
      <c r="G110" s="714" t="s">
        <v>1827</v>
      </c>
      <c r="H110" s="715" t="s">
        <v>1828</v>
      </c>
      <c r="I110" s="712">
        <v>170</v>
      </c>
      <c r="J110" s="712">
        <v>160</v>
      </c>
      <c r="K110" s="712">
        <v>180</v>
      </c>
      <c r="L110" s="712">
        <v>140</v>
      </c>
      <c r="M110" s="712">
        <v>190</v>
      </c>
      <c r="N110" s="713" t="s">
        <v>81</v>
      </c>
      <c r="O110" s="713" t="s">
        <v>1457</v>
      </c>
      <c r="P110" s="784" t="s">
        <v>71</v>
      </c>
    </row>
    <row r="111" spans="1:16" s="393" customFormat="1" ht="210">
      <c r="A111" s="712">
        <v>27</v>
      </c>
      <c r="B111" s="713" t="s">
        <v>1837</v>
      </c>
      <c r="C111" s="697"/>
      <c r="D111" s="697"/>
      <c r="E111" s="713" t="s">
        <v>1826</v>
      </c>
      <c r="F111" s="697"/>
      <c r="G111" s="714" t="s">
        <v>1827</v>
      </c>
      <c r="H111" s="715" t="s">
        <v>1828</v>
      </c>
      <c r="I111" s="712">
        <v>190</v>
      </c>
      <c r="J111" s="712">
        <v>195</v>
      </c>
      <c r="K111" s="712">
        <v>195</v>
      </c>
      <c r="L111" s="712">
        <v>145</v>
      </c>
      <c r="M111" s="712">
        <v>175</v>
      </c>
      <c r="N111" s="713" t="s">
        <v>81</v>
      </c>
      <c r="O111" s="713" t="s">
        <v>1457</v>
      </c>
      <c r="P111" s="784" t="s">
        <v>71</v>
      </c>
    </row>
    <row r="112" spans="1:16" s="393" customFormat="1" ht="210">
      <c r="A112" s="712">
        <v>28</v>
      </c>
      <c r="B112" s="713" t="s">
        <v>1566</v>
      </c>
      <c r="C112" s="697"/>
      <c r="D112" s="697"/>
      <c r="E112" s="713" t="s">
        <v>1826</v>
      </c>
      <c r="F112" s="697"/>
      <c r="G112" s="714" t="s">
        <v>1827</v>
      </c>
      <c r="H112" s="715" t="s">
        <v>1828</v>
      </c>
      <c r="I112" s="712">
        <v>170</v>
      </c>
      <c r="J112" s="712">
        <v>170</v>
      </c>
      <c r="K112" s="712">
        <v>185</v>
      </c>
      <c r="L112" s="712">
        <v>130</v>
      </c>
      <c r="M112" s="712">
        <v>190</v>
      </c>
      <c r="N112" s="713" t="s">
        <v>81</v>
      </c>
      <c r="O112" s="713" t="s">
        <v>1457</v>
      </c>
      <c r="P112" s="784" t="s">
        <v>71</v>
      </c>
    </row>
    <row r="113" spans="1:16" s="393" customFormat="1" ht="210">
      <c r="A113" s="712">
        <v>29</v>
      </c>
      <c r="B113" s="713" t="s">
        <v>1458</v>
      </c>
      <c r="C113" s="697"/>
      <c r="D113" s="697"/>
      <c r="E113" s="713" t="s">
        <v>1826</v>
      </c>
      <c r="F113" s="697"/>
      <c r="G113" s="714" t="s">
        <v>1827</v>
      </c>
      <c r="H113" s="715" t="s">
        <v>1828</v>
      </c>
      <c r="I113" s="712">
        <v>180</v>
      </c>
      <c r="J113" s="712">
        <v>180</v>
      </c>
      <c r="K113" s="712">
        <v>190</v>
      </c>
      <c r="L113" s="712">
        <v>135</v>
      </c>
      <c r="M113" s="712">
        <v>175</v>
      </c>
      <c r="N113" s="713" t="s">
        <v>81</v>
      </c>
      <c r="O113" s="713" t="s">
        <v>1457</v>
      </c>
      <c r="P113" s="784" t="s">
        <v>71</v>
      </c>
    </row>
    <row r="114" spans="1:16" s="393" customFormat="1" ht="135">
      <c r="A114" s="712">
        <v>30</v>
      </c>
      <c r="B114" s="713" t="s">
        <v>1838</v>
      </c>
      <c r="C114" s="697"/>
      <c r="D114" s="697"/>
      <c r="E114" s="713" t="s">
        <v>1821</v>
      </c>
      <c r="F114" s="697"/>
      <c r="G114" s="714" t="s">
        <v>1822</v>
      </c>
      <c r="H114" s="715" t="s">
        <v>1823</v>
      </c>
      <c r="I114" s="712">
        <v>160</v>
      </c>
      <c r="J114" s="712">
        <v>145</v>
      </c>
      <c r="K114" s="712">
        <v>160</v>
      </c>
      <c r="L114" s="712">
        <v>110</v>
      </c>
      <c r="M114" s="712">
        <v>155</v>
      </c>
      <c r="N114" s="713" t="s">
        <v>81</v>
      </c>
      <c r="O114" s="713" t="s">
        <v>1457</v>
      </c>
      <c r="P114" s="784" t="s">
        <v>71</v>
      </c>
    </row>
    <row r="115" spans="1:16" s="393" customFormat="1" ht="210">
      <c r="A115" s="712">
        <v>31</v>
      </c>
      <c r="B115" s="713" t="s">
        <v>1840</v>
      </c>
      <c r="C115" s="697"/>
      <c r="D115" s="697"/>
      <c r="E115" s="713" t="s">
        <v>1826</v>
      </c>
      <c r="F115" s="697"/>
      <c r="G115" s="714" t="s">
        <v>1827</v>
      </c>
      <c r="H115" s="715" t="s">
        <v>1828</v>
      </c>
      <c r="I115" s="712">
        <v>160</v>
      </c>
      <c r="J115" s="712">
        <v>165</v>
      </c>
      <c r="K115" s="712">
        <v>180</v>
      </c>
      <c r="L115" s="712">
        <v>110</v>
      </c>
      <c r="M115" s="712">
        <v>160</v>
      </c>
      <c r="N115" s="713" t="s">
        <v>81</v>
      </c>
      <c r="O115" s="713" t="s">
        <v>1457</v>
      </c>
      <c r="P115" s="784" t="s">
        <v>71</v>
      </c>
    </row>
    <row r="116" spans="1:16" s="393" customFormat="1" ht="210">
      <c r="A116" s="712">
        <v>32</v>
      </c>
      <c r="B116" s="713" t="s">
        <v>1841</v>
      </c>
      <c r="C116" s="697"/>
      <c r="D116" s="697"/>
      <c r="E116" s="713" t="s">
        <v>1826</v>
      </c>
      <c r="F116" s="697"/>
      <c r="G116" s="714" t="s">
        <v>1827</v>
      </c>
      <c r="H116" s="715" t="s">
        <v>1828</v>
      </c>
      <c r="I116" s="712">
        <v>155</v>
      </c>
      <c r="J116" s="712">
        <v>165</v>
      </c>
      <c r="K116" s="712">
        <v>165</v>
      </c>
      <c r="L116" s="712">
        <v>115</v>
      </c>
      <c r="M116" s="712">
        <v>170</v>
      </c>
      <c r="N116" s="713" t="s">
        <v>81</v>
      </c>
      <c r="O116" s="713" t="s">
        <v>1457</v>
      </c>
      <c r="P116" s="784" t="s">
        <v>71</v>
      </c>
    </row>
    <row r="117" spans="1:16" s="393" customFormat="1" ht="135">
      <c r="A117" s="712">
        <v>33</v>
      </c>
      <c r="B117" s="713" t="s">
        <v>1796</v>
      </c>
      <c r="C117" s="697"/>
      <c r="D117" s="697"/>
      <c r="E117" s="713" t="s">
        <v>1821</v>
      </c>
      <c r="F117" s="697"/>
      <c r="G117" s="714" t="s">
        <v>1822</v>
      </c>
      <c r="H117" s="715" t="s">
        <v>1823</v>
      </c>
      <c r="I117" s="712">
        <v>125</v>
      </c>
      <c r="J117" s="712">
        <v>135</v>
      </c>
      <c r="K117" s="712">
        <v>145</v>
      </c>
      <c r="L117" s="712">
        <v>105</v>
      </c>
      <c r="M117" s="712">
        <v>125</v>
      </c>
      <c r="N117" s="713" t="s">
        <v>81</v>
      </c>
      <c r="O117" s="713" t="s">
        <v>472</v>
      </c>
      <c r="P117" s="784" t="s">
        <v>71</v>
      </c>
    </row>
    <row r="118" spans="1:16" s="393" customFormat="1" ht="135">
      <c r="A118" s="712">
        <v>34</v>
      </c>
      <c r="B118" s="713" t="s">
        <v>1572</v>
      </c>
      <c r="C118" s="697"/>
      <c r="D118" s="697"/>
      <c r="E118" s="713" t="s">
        <v>1821</v>
      </c>
      <c r="F118" s="697"/>
      <c r="G118" s="714" t="s">
        <v>1822</v>
      </c>
      <c r="H118" s="715" t="s">
        <v>1823</v>
      </c>
      <c r="I118" s="712">
        <v>140</v>
      </c>
      <c r="J118" s="712">
        <v>120</v>
      </c>
      <c r="K118" s="712">
        <v>140</v>
      </c>
      <c r="L118" s="712">
        <v>110</v>
      </c>
      <c r="M118" s="712">
        <v>150</v>
      </c>
      <c r="N118" s="713" t="s">
        <v>81</v>
      </c>
      <c r="O118" s="713" t="s">
        <v>472</v>
      </c>
      <c r="P118" s="784" t="s">
        <v>71</v>
      </c>
    </row>
    <row r="119" spans="1:16" s="393" customFormat="1" ht="135">
      <c r="A119" s="712">
        <v>35</v>
      </c>
      <c r="B119" s="713" t="s">
        <v>1453</v>
      </c>
      <c r="C119" s="697"/>
      <c r="D119" s="697"/>
      <c r="E119" s="713" t="s">
        <v>1821</v>
      </c>
      <c r="F119" s="697"/>
      <c r="G119" s="714" t="s">
        <v>1822</v>
      </c>
      <c r="H119" s="715" t="s">
        <v>1823</v>
      </c>
      <c r="I119" s="712">
        <v>100</v>
      </c>
      <c r="J119" s="712">
        <v>120</v>
      </c>
      <c r="K119" s="712">
        <v>150</v>
      </c>
      <c r="L119" s="712">
        <v>100</v>
      </c>
      <c r="M119" s="712">
        <v>110</v>
      </c>
      <c r="N119" s="713" t="s">
        <v>81</v>
      </c>
      <c r="O119" s="713" t="s">
        <v>472</v>
      </c>
      <c r="P119" s="784" t="s">
        <v>71</v>
      </c>
    </row>
    <row r="120" spans="1:16" s="393" customFormat="1" ht="135">
      <c r="A120" s="712">
        <v>36</v>
      </c>
      <c r="B120" s="713" t="s">
        <v>1418</v>
      </c>
      <c r="C120" s="697"/>
      <c r="D120" s="697"/>
      <c r="E120" s="713" t="s">
        <v>1821</v>
      </c>
      <c r="F120" s="697"/>
      <c r="G120" s="714" t="s">
        <v>1822</v>
      </c>
      <c r="H120" s="715" t="s">
        <v>1823</v>
      </c>
      <c r="I120" s="712">
        <v>145</v>
      </c>
      <c r="J120" s="712">
        <v>155</v>
      </c>
      <c r="K120" s="712">
        <v>150</v>
      </c>
      <c r="L120" s="712">
        <v>115</v>
      </c>
      <c r="M120" s="712">
        <v>140</v>
      </c>
      <c r="N120" s="713" t="s">
        <v>81</v>
      </c>
      <c r="O120" s="713" t="s">
        <v>472</v>
      </c>
      <c r="P120" s="784" t="s">
        <v>71</v>
      </c>
    </row>
    <row r="121" spans="1:16" s="393" customFormat="1" ht="135">
      <c r="A121" s="712">
        <v>37</v>
      </c>
      <c r="B121" s="713" t="s">
        <v>1448</v>
      </c>
      <c r="C121" s="697"/>
      <c r="D121" s="697"/>
      <c r="E121" s="713" t="s">
        <v>1821</v>
      </c>
      <c r="F121" s="697"/>
      <c r="G121" s="714" t="s">
        <v>1822</v>
      </c>
      <c r="H121" s="715" t="s">
        <v>1823</v>
      </c>
      <c r="I121" s="712">
        <v>160</v>
      </c>
      <c r="J121" s="712">
        <v>145</v>
      </c>
      <c r="K121" s="712">
        <v>170</v>
      </c>
      <c r="L121" s="712">
        <v>110</v>
      </c>
      <c r="M121" s="712">
        <v>140</v>
      </c>
      <c r="N121" s="713" t="s">
        <v>81</v>
      </c>
      <c r="O121" s="713" t="s">
        <v>472</v>
      </c>
      <c r="P121" s="784" t="s">
        <v>71</v>
      </c>
    </row>
    <row r="122" spans="1:16" s="393" customFormat="1" ht="210">
      <c r="A122" s="712">
        <v>38</v>
      </c>
      <c r="B122" s="713" t="s">
        <v>1844</v>
      </c>
      <c r="C122" s="697"/>
      <c r="D122" s="697"/>
      <c r="E122" s="713" t="s">
        <v>1826</v>
      </c>
      <c r="F122" s="697"/>
      <c r="G122" s="714" t="s">
        <v>1827</v>
      </c>
      <c r="H122" s="715" t="s">
        <v>1828</v>
      </c>
      <c r="I122" s="712">
        <v>180</v>
      </c>
      <c r="J122" s="712">
        <v>175</v>
      </c>
      <c r="K122" s="712">
        <v>180</v>
      </c>
      <c r="L122" s="712">
        <v>140</v>
      </c>
      <c r="M122" s="712">
        <v>175</v>
      </c>
      <c r="N122" s="713" t="s">
        <v>81</v>
      </c>
      <c r="O122" s="713" t="s">
        <v>1845</v>
      </c>
      <c r="P122" s="784" t="s">
        <v>71</v>
      </c>
    </row>
    <row r="123" spans="1:16" s="393" customFormat="1" ht="210">
      <c r="A123" s="712">
        <v>39</v>
      </c>
      <c r="B123" s="713" t="s">
        <v>1846</v>
      </c>
      <c r="C123" s="697"/>
      <c r="D123" s="697"/>
      <c r="E123" s="713" t="s">
        <v>1826</v>
      </c>
      <c r="F123" s="697"/>
      <c r="G123" s="714" t="s">
        <v>1827</v>
      </c>
      <c r="H123" s="715" t="s">
        <v>1828</v>
      </c>
      <c r="I123" s="712">
        <v>200</v>
      </c>
      <c r="J123" s="712">
        <v>190</v>
      </c>
      <c r="K123" s="712">
        <v>185</v>
      </c>
      <c r="L123" s="712">
        <v>135</v>
      </c>
      <c r="M123" s="712">
        <v>145</v>
      </c>
      <c r="N123" s="713" t="s">
        <v>79</v>
      </c>
      <c r="O123" s="713" t="s">
        <v>1847</v>
      </c>
      <c r="P123" s="784" t="s">
        <v>71</v>
      </c>
    </row>
    <row r="124" spans="1:16" s="393" customFormat="1" ht="135">
      <c r="A124" s="712">
        <v>40</v>
      </c>
      <c r="B124" s="713" t="s">
        <v>1469</v>
      </c>
      <c r="C124" s="697"/>
      <c r="D124" s="697"/>
      <c r="E124" s="713" t="s">
        <v>1821</v>
      </c>
      <c r="F124" s="697"/>
      <c r="G124" s="714" t="s">
        <v>1822</v>
      </c>
      <c r="H124" s="715" t="s">
        <v>1823</v>
      </c>
      <c r="I124" s="712">
        <v>140</v>
      </c>
      <c r="J124" s="712">
        <v>130</v>
      </c>
      <c r="K124" s="712">
        <v>160</v>
      </c>
      <c r="L124" s="712">
        <v>50</v>
      </c>
      <c r="M124" s="712">
        <v>130</v>
      </c>
      <c r="N124" s="713" t="s">
        <v>79</v>
      </c>
      <c r="O124" s="713" t="s">
        <v>1477</v>
      </c>
      <c r="P124" s="784" t="s">
        <v>71</v>
      </c>
    </row>
    <row r="125" spans="1:16" s="393" customFormat="1" ht="135">
      <c r="A125" s="712">
        <v>41</v>
      </c>
      <c r="B125" s="713" t="s">
        <v>1848</v>
      </c>
      <c r="C125" s="697"/>
      <c r="D125" s="697"/>
      <c r="E125" s="713" t="s">
        <v>1821</v>
      </c>
      <c r="F125" s="697"/>
      <c r="G125" s="714" t="s">
        <v>1822</v>
      </c>
      <c r="H125" s="715" t="s">
        <v>1823</v>
      </c>
      <c r="I125" s="712">
        <v>150</v>
      </c>
      <c r="J125" s="712">
        <v>130</v>
      </c>
      <c r="K125" s="712">
        <v>170</v>
      </c>
      <c r="L125" s="712">
        <v>50</v>
      </c>
      <c r="M125" s="712">
        <v>130</v>
      </c>
      <c r="N125" s="713" t="s">
        <v>79</v>
      </c>
      <c r="O125" s="713" t="s">
        <v>1477</v>
      </c>
      <c r="P125" s="784" t="s">
        <v>71</v>
      </c>
    </row>
    <row r="126" spans="1:16" s="393" customFormat="1" ht="210">
      <c r="A126" s="712">
        <v>42</v>
      </c>
      <c r="B126" s="713" t="s">
        <v>1470</v>
      </c>
      <c r="C126" s="697"/>
      <c r="D126" s="697"/>
      <c r="E126" s="713" t="s">
        <v>1849</v>
      </c>
      <c r="F126" s="697"/>
      <c r="G126" s="714" t="s">
        <v>1850</v>
      </c>
      <c r="H126" s="715" t="s">
        <v>1851</v>
      </c>
      <c r="I126" s="712">
        <v>110</v>
      </c>
      <c r="J126" s="712">
        <v>90</v>
      </c>
      <c r="K126" s="712">
        <v>80</v>
      </c>
      <c r="L126" s="712">
        <v>40</v>
      </c>
      <c r="M126" s="712">
        <v>120</v>
      </c>
      <c r="N126" s="713" t="s">
        <v>79</v>
      </c>
      <c r="O126" s="713" t="s">
        <v>1477</v>
      </c>
      <c r="P126" s="784" t="s">
        <v>71</v>
      </c>
    </row>
    <row r="127" spans="1:16" s="393" customFormat="1" ht="135">
      <c r="A127" s="712">
        <v>43</v>
      </c>
      <c r="B127" s="713" t="s">
        <v>1852</v>
      </c>
      <c r="C127" s="697"/>
      <c r="D127" s="697"/>
      <c r="E127" s="713" t="s">
        <v>1821</v>
      </c>
      <c r="F127" s="697"/>
      <c r="G127" s="714" t="s">
        <v>1822</v>
      </c>
      <c r="H127" s="715" t="s">
        <v>1823</v>
      </c>
      <c r="I127" s="712">
        <v>150</v>
      </c>
      <c r="J127" s="712">
        <v>160</v>
      </c>
      <c r="K127" s="712">
        <v>110</v>
      </c>
      <c r="L127" s="712">
        <v>40</v>
      </c>
      <c r="M127" s="712">
        <v>130</v>
      </c>
      <c r="N127" s="713" t="s">
        <v>79</v>
      </c>
      <c r="O127" s="713" t="s">
        <v>1477</v>
      </c>
      <c r="P127" s="784" t="s">
        <v>71</v>
      </c>
    </row>
    <row r="128" spans="1:16" s="393" customFormat="1" ht="135">
      <c r="A128" s="712">
        <v>44</v>
      </c>
      <c r="B128" s="713" t="s">
        <v>1414</v>
      </c>
      <c r="C128" s="697"/>
      <c r="D128" s="697"/>
      <c r="E128" s="713" t="s">
        <v>1821</v>
      </c>
      <c r="F128" s="697"/>
      <c r="G128" s="714" t="s">
        <v>1822</v>
      </c>
      <c r="H128" s="715" t="s">
        <v>1823</v>
      </c>
      <c r="I128" s="712">
        <v>150</v>
      </c>
      <c r="J128" s="712">
        <v>155</v>
      </c>
      <c r="K128" s="712">
        <v>185</v>
      </c>
      <c r="L128" s="712">
        <v>110</v>
      </c>
      <c r="M128" s="712">
        <v>155</v>
      </c>
      <c r="N128" s="713" t="s">
        <v>79</v>
      </c>
      <c r="O128" s="713" t="s">
        <v>1413</v>
      </c>
      <c r="P128" s="784" t="s">
        <v>71</v>
      </c>
    </row>
    <row r="129" spans="1:16" s="393" customFormat="1" ht="210">
      <c r="A129" s="712">
        <v>45</v>
      </c>
      <c r="B129" s="713" t="s">
        <v>1853</v>
      </c>
      <c r="C129" s="697"/>
      <c r="D129" s="697"/>
      <c r="E129" s="713" t="s">
        <v>1826</v>
      </c>
      <c r="F129" s="697"/>
      <c r="G129" s="714" t="s">
        <v>1827</v>
      </c>
      <c r="H129" s="715" t="s">
        <v>1828</v>
      </c>
      <c r="I129" s="712">
        <v>180</v>
      </c>
      <c r="J129" s="712">
        <v>190</v>
      </c>
      <c r="K129" s="712">
        <v>180</v>
      </c>
      <c r="L129" s="712">
        <v>110</v>
      </c>
      <c r="M129" s="712">
        <v>170</v>
      </c>
      <c r="N129" s="713" t="s">
        <v>79</v>
      </c>
      <c r="O129" s="713" t="s">
        <v>1413</v>
      </c>
      <c r="P129" s="784" t="s">
        <v>71</v>
      </c>
    </row>
    <row r="130" spans="1:16" s="393" customFormat="1" ht="135">
      <c r="A130" s="712">
        <v>46</v>
      </c>
      <c r="B130" s="713" t="s">
        <v>1714</v>
      </c>
      <c r="C130" s="697"/>
      <c r="D130" s="697"/>
      <c r="E130" s="713" t="s">
        <v>1821</v>
      </c>
      <c r="F130" s="697"/>
      <c r="G130" s="714" t="s">
        <v>1822</v>
      </c>
      <c r="H130" s="715" t="s">
        <v>1823</v>
      </c>
      <c r="I130" s="712">
        <v>190</v>
      </c>
      <c r="J130" s="712">
        <v>200</v>
      </c>
      <c r="K130" s="712">
        <v>150</v>
      </c>
      <c r="L130" s="712">
        <v>60</v>
      </c>
      <c r="M130" s="712">
        <v>120</v>
      </c>
      <c r="N130" s="713" t="s">
        <v>79</v>
      </c>
      <c r="O130" s="713" t="s">
        <v>1413</v>
      </c>
      <c r="P130" s="784" t="s">
        <v>71</v>
      </c>
    </row>
    <row r="131" spans="1:16" s="393" customFormat="1">
      <c r="A131" s="1065"/>
      <c r="B131" s="1066"/>
      <c r="C131" s="1066"/>
      <c r="D131" s="1066"/>
      <c r="E131" s="1066"/>
      <c r="F131" s="1066"/>
      <c r="G131" s="1066"/>
      <c r="H131" s="1066"/>
      <c r="I131" s="1066"/>
      <c r="J131" s="1066"/>
      <c r="K131" s="1066"/>
      <c r="L131" s="1066"/>
      <c r="M131" s="1066"/>
      <c r="N131" s="1066"/>
      <c r="O131" s="1066"/>
      <c r="P131" s="1066"/>
    </row>
    <row r="132" spans="1:16" ht="135">
      <c r="A132" s="695">
        <v>47</v>
      </c>
      <c r="B132" s="694" t="s">
        <v>1471</v>
      </c>
      <c r="C132" s="694" t="s">
        <v>593</v>
      </c>
      <c r="D132" s="694">
        <v>610</v>
      </c>
      <c r="E132" s="694" t="s">
        <v>1821</v>
      </c>
      <c r="F132" s="696">
        <v>0.6421</v>
      </c>
      <c r="G132" s="716" t="s">
        <v>1822</v>
      </c>
      <c r="H132" s="716" t="s">
        <v>1823</v>
      </c>
      <c r="I132" s="694">
        <v>100</v>
      </c>
      <c r="J132" s="694">
        <v>130</v>
      </c>
      <c r="K132" s="694">
        <v>160</v>
      </c>
      <c r="L132" s="694">
        <v>90</v>
      </c>
      <c r="M132" s="694">
        <v>130</v>
      </c>
      <c r="N132" s="694" t="s">
        <v>80</v>
      </c>
      <c r="O132" s="694" t="s">
        <v>1480</v>
      </c>
      <c r="P132" s="784" t="s">
        <v>47</v>
      </c>
    </row>
    <row r="133" spans="1:16" ht="135">
      <c r="A133" s="689">
        <v>48</v>
      </c>
      <c r="B133" s="690" t="s">
        <v>1437</v>
      </c>
      <c r="C133" s="690" t="s">
        <v>896</v>
      </c>
      <c r="D133" s="690">
        <v>720</v>
      </c>
      <c r="E133" s="690" t="s">
        <v>1821</v>
      </c>
      <c r="F133" s="691">
        <v>0.75790000000000002</v>
      </c>
      <c r="G133" s="714" t="s">
        <v>1822</v>
      </c>
      <c r="H133" s="714" t="s">
        <v>1823</v>
      </c>
      <c r="I133" s="690">
        <v>130</v>
      </c>
      <c r="J133" s="690">
        <v>150</v>
      </c>
      <c r="K133" s="690">
        <v>150</v>
      </c>
      <c r="L133" s="690">
        <v>90</v>
      </c>
      <c r="M133" s="690">
        <v>200</v>
      </c>
      <c r="N133" s="690" t="s">
        <v>80</v>
      </c>
      <c r="O133" s="690" t="s">
        <v>1436</v>
      </c>
      <c r="P133" s="784" t="s">
        <v>47</v>
      </c>
    </row>
    <row r="134" spans="1:16" ht="135">
      <c r="A134" s="695">
        <v>49</v>
      </c>
      <c r="B134" s="690" t="s">
        <v>1434</v>
      </c>
      <c r="C134" s="690" t="s">
        <v>896</v>
      </c>
      <c r="D134" s="690">
        <v>660</v>
      </c>
      <c r="E134" s="690" t="s">
        <v>1821</v>
      </c>
      <c r="F134" s="691">
        <v>0.69469999999999998</v>
      </c>
      <c r="G134" s="714" t="s">
        <v>1822</v>
      </c>
      <c r="H134" s="714" t="s">
        <v>1823</v>
      </c>
      <c r="I134" s="690">
        <v>130</v>
      </c>
      <c r="J134" s="690">
        <v>140</v>
      </c>
      <c r="K134" s="690">
        <v>150</v>
      </c>
      <c r="L134" s="690">
        <v>90</v>
      </c>
      <c r="M134" s="690">
        <v>150</v>
      </c>
      <c r="N134" s="690" t="s">
        <v>80</v>
      </c>
      <c r="O134" s="690" t="s">
        <v>1433</v>
      </c>
      <c r="P134" s="784" t="s">
        <v>47</v>
      </c>
    </row>
    <row r="135" spans="1:16" ht="210">
      <c r="A135" s="689">
        <v>50</v>
      </c>
      <c r="B135" s="690" t="s">
        <v>1824</v>
      </c>
      <c r="C135" s="690" t="s">
        <v>1825</v>
      </c>
      <c r="D135" s="690">
        <v>760</v>
      </c>
      <c r="E135" s="690" t="s">
        <v>1826</v>
      </c>
      <c r="F135" s="691">
        <v>0.8</v>
      </c>
      <c r="G135" s="714" t="s">
        <v>1827</v>
      </c>
      <c r="H135" s="714" t="s">
        <v>1828</v>
      </c>
      <c r="I135" s="690">
        <v>160</v>
      </c>
      <c r="J135" s="690">
        <v>160</v>
      </c>
      <c r="K135" s="690">
        <v>160</v>
      </c>
      <c r="L135" s="690">
        <v>120</v>
      </c>
      <c r="M135" s="690">
        <v>160</v>
      </c>
      <c r="N135" s="690" t="s">
        <v>81</v>
      </c>
      <c r="O135" s="690" t="s">
        <v>1420</v>
      </c>
      <c r="P135" s="784" t="s">
        <v>47</v>
      </c>
    </row>
    <row r="136" spans="1:16" ht="135">
      <c r="A136" s="695">
        <v>51</v>
      </c>
      <c r="B136" s="690" t="s">
        <v>1427</v>
      </c>
      <c r="C136" s="690" t="s">
        <v>352</v>
      </c>
      <c r="D136" s="690">
        <v>745</v>
      </c>
      <c r="E136" s="690" t="s">
        <v>1821</v>
      </c>
      <c r="F136" s="691">
        <v>0.78420000000000001</v>
      </c>
      <c r="G136" s="714" t="s">
        <v>1822</v>
      </c>
      <c r="H136" s="714" t="s">
        <v>1823</v>
      </c>
      <c r="I136" s="690">
        <v>155</v>
      </c>
      <c r="J136" s="690">
        <v>160</v>
      </c>
      <c r="K136" s="690">
        <v>155</v>
      </c>
      <c r="L136" s="690">
        <v>120</v>
      </c>
      <c r="M136" s="690">
        <v>155</v>
      </c>
      <c r="N136" s="690" t="s">
        <v>81</v>
      </c>
      <c r="O136" s="690" t="s">
        <v>1420</v>
      </c>
      <c r="P136" s="784" t="s">
        <v>47</v>
      </c>
    </row>
    <row r="137" spans="1:16" ht="210">
      <c r="A137" s="689">
        <v>52</v>
      </c>
      <c r="B137" s="690" t="s">
        <v>1560</v>
      </c>
      <c r="C137" s="690" t="s">
        <v>764</v>
      </c>
      <c r="D137" s="690">
        <v>760</v>
      </c>
      <c r="E137" s="690" t="s">
        <v>1826</v>
      </c>
      <c r="F137" s="691">
        <v>0.8</v>
      </c>
      <c r="G137" s="714" t="s">
        <v>1827</v>
      </c>
      <c r="H137" s="714" t="s">
        <v>1828</v>
      </c>
      <c r="I137" s="690">
        <v>160</v>
      </c>
      <c r="J137" s="690">
        <v>160</v>
      </c>
      <c r="K137" s="690">
        <v>160</v>
      </c>
      <c r="L137" s="690">
        <v>120</v>
      </c>
      <c r="M137" s="690">
        <v>160</v>
      </c>
      <c r="N137" s="690" t="s">
        <v>81</v>
      </c>
      <c r="O137" s="690" t="s">
        <v>1420</v>
      </c>
      <c r="P137" s="784" t="s">
        <v>47</v>
      </c>
    </row>
    <row r="138" spans="1:16" ht="210">
      <c r="A138" s="695">
        <v>53</v>
      </c>
      <c r="B138" s="690" t="s">
        <v>1582</v>
      </c>
      <c r="C138" s="690" t="s">
        <v>764</v>
      </c>
      <c r="D138" s="690">
        <v>760</v>
      </c>
      <c r="E138" s="690" t="s">
        <v>1826</v>
      </c>
      <c r="F138" s="691">
        <v>0.8</v>
      </c>
      <c r="G138" s="714" t="s">
        <v>1827</v>
      </c>
      <c r="H138" s="714" t="s">
        <v>1828</v>
      </c>
      <c r="I138" s="690">
        <v>160</v>
      </c>
      <c r="J138" s="690">
        <v>160</v>
      </c>
      <c r="K138" s="690">
        <v>160</v>
      </c>
      <c r="L138" s="690">
        <v>120</v>
      </c>
      <c r="M138" s="690">
        <v>160</v>
      </c>
      <c r="N138" s="690" t="s">
        <v>81</v>
      </c>
      <c r="O138" s="690" t="s">
        <v>1420</v>
      </c>
      <c r="P138" s="784" t="s">
        <v>47</v>
      </c>
    </row>
    <row r="139" spans="1:16" ht="210">
      <c r="A139" s="689">
        <v>54</v>
      </c>
      <c r="B139" s="690" t="s">
        <v>1439</v>
      </c>
      <c r="C139" s="690" t="s">
        <v>1825</v>
      </c>
      <c r="D139" s="690">
        <v>760</v>
      </c>
      <c r="E139" s="690" t="s">
        <v>1826</v>
      </c>
      <c r="F139" s="691">
        <v>0.8</v>
      </c>
      <c r="G139" s="714" t="s">
        <v>1827</v>
      </c>
      <c r="H139" s="714" t="s">
        <v>1828</v>
      </c>
      <c r="I139" s="690">
        <v>160</v>
      </c>
      <c r="J139" s="690">
        <v>160</v>
      </c>
      <c r="K139" s="690">
        <v>160</v>
      </c>
      <c r="L139" s="690">
        <v>120</v>
      </c>
      <c r="M139" s="690">
        <v>160</v>
      </c>
      <c r="N139" s="690" t="s">
        <v>81</v>
      </c>
      <c r="O139" s="690" t="s">
        <v>1420</v>
      </c>
      <c r="P139" s="784" t="s">
        <v>47</v>
      </c>
    </row>
    <row r="140" spans="1:16" ht="210">
      <c r="A140" s="695">
        <v>55</v>
      </c>
      <c r="B140" s="690" t="s">
        <v>1795</v>
      </c>
      <c r="C140" s="690" t="s">
        <v>1829</v>
      </c>
      <c r="D140" s="690">
        <v>810</v>
      </c>
      <c r="E140" s="690" t="s">
        <v>1826</v>
      </c>
      <c r="F140" s="691">
        <v>0.85260000000000002</v>
      </c>
      <c r="G140" s="714" t="s">
        <v>1827</v>
      </c>
      <c r="H140" s="714" t="s">
        <v>1828</v>
      </c>
      <c r="I140" s="690">
        <v>170</v>
      </c>
      <c r="J140" s="690">
        <v>170</v>
      </c>
      <c r="K140" s="690">
        <v>175</v>
      </c>
      <c r="L140" s="690">
        <v>120</v>
      </c>
      <c r="M140" s="690">
        <v>175</v>
      </c>
      <c r="N140" s="690" t="s">
        <v>81</v>
      </c>
      <c r="O140" s="690" t="s">
        <v>1420</v>
      </c>
      <c r="P140" s="784" t="s">
        <v>47</v>
      </c>
    </row>
    <row r="141" spans="1:16" ht="210">
      <c r="A141" s="689">
        <v>56</v>
      </c>
      <c r="B141" s="690" t="s">
        <v>1421</v>
      </c>
      <c r="C141" s="690" t="s">
        <v>569</v>
      </c>
      <c r="D141" s="690">
        <v>890</v>
      </c>
      <c r="E141" s="690" t="s">
        <v>1826</v>
      </c>
      <c r="F141" s="691">
        <v>0.93679999999999997</v>
      </c>
      <c r="G141" s="714" t="s">
        <v>1827</v>
      </c>
      <c r="H141" s="714" t="s">
        <v>1828</v>
      </c>
      <c r="I141" s="690">
        <v>200</v>
      </c>
      <c r="J141" s="690">
        <v>200</v>
      </c>
      <c r="K141" s="690">
        <v>180</v>
      </c>
      <c r="L141" s="690">
        <v>145</v>
      </c>
      <c r="M141" s="690">
        <v>165</v>
      </c>
      <c r="N141" s="690" t="s">
        <v>81</v>
      </c>
      <c r="O141" s="690" t="s">
        <v>1420</v>
      </c>
      <c r="P141" s="784" t="s">
        <v>47</v>
      </c>
    </row>
    <row r="142" spans="1:16" ht="210">
      <c r="A142" s="695">
        <v>57</v>
      </c>
      <c r="B142" s="690" t="s">
        <v>1430</v>
      </c>
      <c r="C142" s="690" t="s">
        <v>568</v>
      </c>
      <c r="D142" s="690">
        <v>885</v>
      </c>
      <c r="E142" s="690" t="s">
        <v>1826</v>
      </c>
      <c r="F142" s="691">
        <v>0.93159999999999998</v>
      </c>
      <c r="G142" s="714" t="s">
        <v>1827</v>
      </c>
      <c r="H142" s="714" t="s">
        <v>1828</v>
      </c>
      <c r="I142" s="690">
        <v>200</v>
      </c>
      <c r="J142" s="690">
        <v>200</v>
      </c>
      <c r="K142" s="690">
        <v>190</v>
      </c>
      <c r="L142" s="690">
        <v>130</v>
      </c>
      <c r="M142" s="690">
        <v>165</v>
      </c>
      <c r="N142" s="690" t="s">
        <v>81</v>
      </c>
      <c r="O142" s="690" t="s">
        <v>1420</v>
      </c>
      <c r="P142" s="784" t="s">
        <v>47</v>
      </c>
    </row>
    <row r="143" spans="1:16" ht="135">
      <c r="A143" s="689">
        <v>58</v>
      </c>
      <c r="B143" s="690" t="s">
        <v>1830</v>
      </c>
      <c r="C143" s="690" t="s">
        <v>1825</v>
      </c>
      <c r="D143" s="690">
        <v>755</v>
      </c>
      <c r="E143" s="690" t="s">
        <v>1821</v>
      </c>
      <c r="F143" s="691">
        <v>0.79469999999999996</v>
      </c>
      <c r="G143" s="714" t="s">
        <v>1822</v>
      </c>
      <c r="H143" s="714" t="s">
        <v>1823</v>
      </c>
      <c r="I143" s="690">
        <v>160</v>
      </c>
      <c r="J143" s="690">
        <v>160</v>
      </c>
      <c r="K143" s="690">
        <v>160</v>
      </c>
      <c r="L143" s="690">
        <v>120</v>
      </c>
      <c r="M143" s="690">
        <v>155</v>
      </c>
      <c r="N143" s="690" t="s">
        <v>81</v>
      </c>
      <c r="O143" s="690" t="s">
        <v>1420</v>
      </c>
      <c r="P143" s="784" t="s">
        <v>47</v>
      </c>
    </row>
    <row r="144" spans="1:16" ht="135">
      <c r="A144" s="695">
        <v>59</v>
      </c>
      <c r="B144" s="690" t="s">
        <v>1571</v>
      </c>
      <c r="C144" s="690" t="s">
        <v>335</v>
      </c>
      <c r="D144" s="690">
        <v>650</v>
      </c>
      <c r="E144" s="690" t="s">
        <v>1821</v>
      </c>
      <c r="F144" s="691">
        <v>0.68420000000000003</v>
      </c>
      <c r="G144" s="714" t="s">
        <v>1822</v>
      </c>
      <c r="H144" s="714" t="s">
        <v>1823</v>
      </c>
      <c r="I144" s="690">
        <v>135</v>
      </c>
      <c r="J144" s="690">
        <v>140</v>
      </c>
      <c r="K144" s="690">
        <v>130</v>
      </c>
      <c r="L144" s="690">
        <v>105</v>
      </c>
      <c r="M144" s="690">
        <v>140</v>
      </c>
      <c r="N144" s="690" t="s">
        <v>81</v>
      </c>
      <c r="O144" s="690" t="s">
        <v>1420</v>
      </c>
      <c r="P144" s="784" t="s">
        <v>47</v>
      </c>
    </row>
    <row r="145" spans="1:16" ht="135">
      <c r="A145" s="689">
        <v>60</v>
      </c>
      <c r="B145" s="690" t="s">
        <v>1751</v>
      </c>
      <c r="C145" s="690" t="s">
        <v>335</v>
      </c>
      <c r="D145" s="690">
        <v>660</v>
      </c>
      <c r="E145" s="690" t="s">
        <v>1821</v>
      </c>
      <c r="F145" s="691">
        <v>0.69469999999999998</v>
      </c>
      <c r="G145" s="714" t="s">
        <v>1822</v>
      </c>
      <c r="H145" s="714" t="s">
        <v>1823</v>
      </c>
      <c r="I145" s="690">
        <v>140</v>
      </c>
      <c r="J145" s="690">
        <v>135</v>
      </c>
      <c r="K145" s="690">
        <v>145</v>
      </c>
      <c r="L145" s="690">
        <v>95</v>
      </c>
      <c r="M145" s="690">
        <v>145</v>
      </c>
      <c r="N145" s="690" t="s">
        <v>81</v>
      </c>
      <c r="O145" s="690" t="s">
        <v>1420</v>
      </c>
      <c r="P145" s="784" t="s">
        <v>47</v>
      </c>
    </row>
    <row r="146" spans="1:16" ht="135">
      <c r="A146" s="695">
        <v>61</v>
      </c>
      <c r="B146" s="690" t="s">
        <v>1442</v>
      </c>
      <c r="C146" s="690" t="s">
        <v>1831</v>
      </c>
      <c r="D146" s="690">
        <v>755</v>
      </c>
      <c r="E146" s="690" t="s">
        <v>1821</v>
      </c>
      <c r="F146" s="691">
        <v>0.79469999999999996</v>
      </c>
      <c r="G146" s="714" t="s">
        <v>1822</v>
      </c>
      <c r="H146" s="714" t="s">
        <v>1823</v>
      </c>
      <c r="I146" s="690">
        <v>165</v>
      </c>
      <c r="J146" s="690">
        <v>160</v>
      </c>
      <c r="K146" s="690">
        <v>160</v>
      </c>
      <c r="L146" s="690">
        <v>105</v>
      </c>
      <c r="M146" s="690">
        <v>165</v>
      </c>
      <c r="N146" s="690" t="s">
        <v>81</v>
      </c>
      <c r="O146" s="690" t="s">
        <v>1420</v>
      </c>
      <c r="P146" s="784" t="s">
        <v>47</v>
      </c>
    </row>
    <row r="147" spans="1:16" ht="135">
      <c r="A147" s="689">
        <v>62</v>
      </c>
      <c r="B147" s="690" t="s">
        <v>1832</v>
      </c>
      <c r="C147" s="690" t="s">
        <v>351</v>
      </c>
      <c r="D147" s="690">
        <v>610</v>
      </c>
      <c r="E147" s="690" t="s">
        <v>1821</v>
      </c>
      <c r="F147" s="691">
        <v>0.6421</v>
      </c>
      <c r="G147" s="714" t="s">
        <v>1822</v>
      </c>
      <c r="H147" s="714" t="s">
        <v>1823</v>
      </c>
      <c r="I147" s="690">
        <v>120</v>
      </c>
      <c r="J147" s="690">
        <v>150</v>
      </c>
      <c r="K147" s="690">
        <v>125</v>
      </c>
      <c r="L147" s="690">
        <v>90</v>
      </c>
      <c r="M147" s="690">
        <v>125</v>
      </c>
      <c r="N147" s="690" t="s">
        <v>81</v>
      </c>
      <c r="O147" s="690" t="s">
        <v>1420</v>
      </c>
      <c r="P147" s="784" t="s">
        <v>47</v>
      </c>
    </row>
    <row r="148" spans="1:16" ht="135">
      <c r="A148" s="695">
        <v>63</v>
      </c>
      <c r="B148" s="690" t="s">
        <v>1748</v>
      </c>
      <c r="C148" s="690" t="s">
        <v>351</v>
      </c>
      <c r="D148" s="690">
        <v>600</v>
      </c>
      <c r="E148" s="690" t="s">
        <v>1821</v>
      </c>
      <c r="F148" s="691">
        <v>0.63160000000000005</v>
      </c>
      <c r="G148" s="714" t="s">
        <v>1822</v>
      </c>
      <c r="H148" s="714" t="s">
        <v>1823</v>
      </c>
      <c r="I148" s="690">
        <v>130</v>
      </c>
      <c r="J148" s="690">
        <v>125</v>
      </c>
      <c r="K148" s="690">
        <v>130</v>
      </c>
      <c r="L148" s="690">
        <v>90</v>
      </c>
      <c r="M148" s="690">
        <v>125</v>
      </c>
      <c r="N148" s="690" t="s">
        <v>81</v>
      </c>
      <c r="O148" s="690" t="s">
        <v>1420</v>
      </c>
      <c r="P148" s="784" t="s">
        <v>47</v>
      </c>
    </row>
    <row r="149" spans="1:16" ht="135">
      <c r="A149" s="689">
        <v>64</v>
      </c>
      <c r="B149" s="690" t="s">
        <v>1747</v>
      </c>
      <c r="C149" s="690" t="s">
        <v>351</v>
      </c>
      <c r="D149" s="690">
        <v>575</v>
      </c>
      <c r="E149" s="690" t="s">
        <v>1821</v>
      </c>
      <c r="F149" s="691">
        <v>0.60529999999999995</v>
      </c>
      <c r="G149" s="714" t="s">
        <v>1822</v>
      </c>
      <c r="H149" s="714" t="s">
        <v>1823</v>
      </c>
      <c r="I149" s="690">
        <v>120</v>
      </c>
      <c r="J149" s="690">
        <v>120</v>
      </c>
      <c r="K149" s="690">
        <v>125</v>
      </c>
      <c r="L149" s="690">
        <v>90</v>
      </c>
      <c r="M149" s="690">
        <v>120</v>
      </c>
      <c r="N149" s="690" t="s">
        <v>81</v>
      </c>
      <c r="O149" s="690" t="s">
        <v>1420</v>
      </c>
      <c r="P149" s="784" t="s">
        <v>47</v>
      </c>
    </row>
    <row r="150" spans="1:16" ht="135">
      <c r="A150" s="695">
        <v>65</v>
      </c>
      <c r="B150" s="690" t="s">
        <v>1578</v>
      </c>
      <c r="C150" s="690" t="s">
        <v>1833</v>
      </c>
      <c r="D150" s="690">
        <v>600</v>
      </c>
      <c r="E150" s="690" t="s">
        <v>1821</v>
      </c>
      <c r="F150" s="691">
        <v>0.63160000000000005</v>
      </c>
      <c r="G150" s="714" t="s">
        <v>1822</v>
      </c>
      <c r="H150" s="714" t="s">
        <v>1823</v>
      </c>
      <c r="I150" s="690">
        <v>85</v>
      </c>
      <c r="J150" s="690">
        <v>100</v>
      </c>
      <c r="K150" s="690">
        <v>170</v>
      </c>
      <c r="L150" s="690">
        <v>105</v>
      </c>
      <c r="M150" s="690">
        <v>140</v>
      </c>
      <c r="N150" s="690" t="s">
        <v>81</v>
      </c>
      <c r="O150" s="690" t="s">
        <v>1420</v>
      </c>
      <c r="P150" s="784" t="s">
        <v>47</v>
      </c>
    </row>
    <row r="151" spans="1:16" ht="135">
      <c r="A151" s="689">
        <v>66</v>
      </c>
      <c r="B151" s="690" t="s">
        <v>1834</v>
      </c>
      <c r="C151" s="690" t="s">
        <v>335</v>
      </c>
      <c r="D151" s="690">
        <v>700</v>
      </c>
      <c r="E151" s="690" t="s">
        <v>1821</v>
      </c>
      <c r="F151" s="691">
        <v>0.73680000000000001</v>
      </c>
      <c r="G151" s="714" t="s">
        <v>1822</v>
      </c>
      <c r="H151" s="714" t="s">
        <v>1823</v>
      </c>
      <c r="I151" s="690">
        <v>160</v>
      </c>
      <c r="J151" s="690">
        <v>130</v>
      </c>
      <c r="K151" s="690">
        <v>150</v>
      </c>
      <c r="L151" s="690">
        <v>110</v>
      </c>
      <c r="M151" s="690">
        <v>150</v>
      </c>
      <c r="N151" s="690" t="s">
        <v>81</v>
      </c>
      <c r="O151" s="690" t="s">
        <v>1420</v>
      </c>
      <c r="P151" s="784" t="s">
        <v>47</v>
      </c>
    </row>
    <row r="152" spans="1:16" ht="210">
      <c r="A152" s="695">
        <v>67</v>
      </c>
      <c r="B152" s="690" t="s">
        <v>1424</v>
      </c>
      <c r="C152" s="690" t="s">
        <v>1825</v>
      </c>
      <c r="D152" s="690">
        <v>760</v>
      </c>
      <c r="E152" s="690" t="s">
        <v>1826</v>
      </c>
      <c r="F152" s="691">
        <v>0.8</v>
      </c>
      <c r="G152" s="714" t="s">
        <v>1827</v>
      </c>
      <c r="H152" s="714" t="s">
        <v>1828</v>
      </c>
      <c r="I152" s="690">
        <v>160</v>
      </c>
      <c r="J152" s="690">
        <v>160</v>
      </c>
      <c r="K152" s="690">
        <v>160</v>
      </c>
      <c r="L152" s="690">
        <v>120</v>
      </c>
      <c r="M152" s="690">
        <v>160</v>
      </c>
      <c r="N152" s="690" t="s">
        <v>81</v>
      </c>
      <c r="O152" s="690" t="s">
        <v>1420</v>
      </c>
      <c r="P152" s="784" t="s">
        <v>47</v>
      </c>
    </row>
    <row r="153" spans="1:16" ht="135">
      <c r="A153" s="689">
        <v>68</v>
      </c>
      <c r="B153" s="690" t="s">
        <v>1415</v>
      </c>
      <c r="C153" s="690" t="s">
        <v>187</v>
      </c>
      <c r="D153" s="690">
        <v>745</v>
      </c>
      <c r="E153" s="690" t="s">
        <v>1821</v>
      </c>
      <c r="F153" s="691">
        <v>0.78420000000000001</v>
      </c>
      <c r="G153" s="714" t="s">
        <v>1822</v>
      </c>
      <c r="H153" s="714" t="s">
        <v>1823</v>
      </c>
      <c r="I153" s="690">
        <v>160</v>
      </c>
      <c r="J153" s="690">
        <v>155</v>
      </c>
      <c r="K153" s="690">
        <v>175</v>
      </c>
      <c r="L153" s="690">
        <v>105</v>
      </c>
      <c r="M153" s="690">
        <v>150</v>
      </c>
      <c r="N153" s="690" t="s">
        <v>81</v>
      </c>
      <c r="O153" s="690" t="s">
        <v>519</v>
      </c>
      <c r="P153" s="784" t="s">
        <v>47</v>
      </c>
    </row>
    <row r="154" spans="1:16" ht="135">
      <c r="A154" s="695">
        <v>69</v>
      </c>
      <c r="B154" s="690" t="s">
        <v>1454</v>
      </c>
      <c r="C154" s="690" t="s">
        <v>187</v>
      </c>
      <c r="D154" s="690">
        <v>755</v>
      </c>
      <c r="E154" s="690" t="s">
        <v>1821</v>
      </c>
      <c r="F154" s="691">
        <v>0.79469999999999996</v>
      </c>
      <c r="G154" s="714" t="s">
        <v>1822</v>
      </c>
      <c r="H154" s="714" t="s">
        <v>1823</v>
      </c>
      <c r="I154" s="690">
        <v>160</v>
      </c>
      <c r="J154" s="690">
        <v>160</v>
      </c>
      <c r="K154" s="690">
        <v>175</v>
      </c>
      <c r="L154" s="690">
        <v>115</v>
      </c>
      <c r="M154" s="690">
        <v>145</v>
      </c>
      <c r="N154" s="690" t="s">
        <v>81</v>
      </c>
      <c r="O154" s="690" t="s">
        <v>519</v>
      </c>
      <c r="P154" s="784" t="s">
        <v>47</v>
      </c>
    </row>
    <row r="155" spans="1:16" ht="210">
      <c r="A155" s="689">
        <v>70</v>
      </c>
      <c r="B155" s="690" t="s">
        <v>1460</v>
      </c>
      <c r="C155" s="690" t="s">
        <v>624</v>
      </c>
      <c r="D155" s="690">
        <v>830</v>
      </c>
      <c r="E155" s="690" t="s">
        <v>1826</v>
      </c>
      <c r="F155" s="691">
        <v>0.87370000000000003</v>
      </c>
      <c r="G155" s="714" t="s">
        <v>1827</v>
      </c>
      <c r="H155" s="714" t="s">
        <v>1828</v>
      </c>
      <c r="I155" s="690">
        <v>176.67</v>
      </c>
      <c r="J155" s="690">
        <v>176.67</v>
      </c>
      <c r="K155" s="690">
        <v>173.33</v>
      </c>
      <c r="L155" s="690">
        <v>133.33000000000001</v>
      </c>
      <c r="M155" s="690">
        <v>170</v>
      </c>
      <c r="N155" s="690" t="s">
        <v>81</v>
      </c>
      <c r="O155" s="690" t="s">
        <v>1457</v>
      </c>
      <c r="P155" s="784" t="s">
        <v>47</v>
      </c>
    </row>
    <row r="156" spans="1:16" ht="210">
      <c r="A156" s="695">
        <v>71</v>
      </c>
      <c r="B156" s="690" t="s">
        <v>1835</v>
      </c>
      <c r="C156" s="690" t="s">
        <v>353</v>
      </c>
      <c r="D156" s="690">
        <v>865</v>
      </c>
      <c r="E156" s="690" t="s">
        <v>1826</v>
      </c>
      <c r="F156" s="691">
        <v>0.91049999999999998</v>
      </c>
      <c r="G156" s="714" t="s">
        <v>1827</v>
      </c>
      <c r="H156" s="714" t="s">
        <v>1828</v>
      </c>
      <c r="I156" s="690">
        <v>185</v>
      </c>
      <c r="J156" s="690">
        <v>180</v>
      </c>
      <c r="K156" s="690">
        <v>175</v>
      </c>
      <c r="L156" s="690">
        <v>135</v>
      </c>
      <c r="M156" s="690">
        <v>190</v>
      </c>
      <c r="N156" s="690" t="s">
        <v>81</v>
      </c>
      <c r="O156" s="690" t="s">
        <v>1457</v>
      </c>
      <c r="P156" s="784" t="s">
        <v>47</v>
      </c>
    </row>
    <row r="157" spans="1:16" ht="210">
      <c r="A157" s="689">
        <v>72</v>
      </c>
      <c r="B157" s="690" t="s">
        <v>1836</v>
      </c>
      <c r="C157" s="690" t="s">
        <v>353</v>
      </c>
      <c r="D157" s="690">
        <v>840</v>
      </c>
      <c r="E157" s="690" t="s">
        <v>1826</v>
      </c>
      <c r="F157" s="691">
        <v>0.88419999999999999</v>
      </c>
      <c r="G157" s="714" t="s">
        <v>1827</v>
      </c>
      <c r="H157" s="714" t="s">
        <v>1828</v>
      </c>
      <c r="I157" s="690">
        <v>170</v>
      </c>
      <c r="J157" s="690">
        <v>160</v>
      </c>
      <c r="K157" s="690">
        <v>180</v>
      </c>
      <c r="L157" s="690">
        <v>140</v>
      </c>
      <c r="M157" s="690">
        <v>190</v>
      </c>
      <c r="N157" s="690" t="s">
        <v>81</v>
      </c>
      <c r="O157" s="690" t="s">
        <v>1457</v>
      </c>
      <c r="P157" s="784" t="s">
        <v>47</v>
      </c>
    </row>
    <row r="158" spans="1:16" ht="210">
      <c r="A158" s="695">
        <v>73</v>
      </c>
      <c r="B158" s="690" t="s">
        <v>1837</v>
      </c>
      <c r="C158" s="690" t="s">
        <v>920</v>
      </c>
      <c r="D158" s="690">
        <v>900</v>
      </c>
      <c r="E158" s="690" t="s">
        <v>1826</v>
      </c>
      <c r="F158" s="691">
        <v>0.94740000000000002</v>
      </c>
      <c r="G158" s="714" t="s">
        <v>1827</v>
      </c>
      <c r="H158" s="714" t="s">
        <v>1828</v>
      </c>
      <c r="I158" s="690">
        <v>190</v>
      </c>
      <c r="J158" s="690">
        <v>195</v>
      </c>
      <c r="K158" s="690">
        <v>195</v>
      </c>
      <c r="L158" s="690">
        <v>145</v>
      </c>
      <c r="M158" s="690">
        <v>175</v>
      </c>
      <c r="N158" s="690" t="s">
        <v>81</v>
      </c>
      <c r="O158" s="690" t="s">
        <v>1457</v>
      </c>
      <c r="P158" s="784" t="s">
        <v>47</v>
      </c>
    </row>
    <row r="159" spans="1:16" ht="210">
      <c r="A159" s="689">
        <v>74</v>
      </c>
      <c r="B159" s="690" t="s">
        <v>1566</v>
      </c>
      <c r="C159" s="690" t="s">
        <v>851</v>
      </c>
      <c r="D159" s="690">
        <v>845</v>
      </c>
      <c r="E159" s="690" t="s">
        <v>1826</v>
      </c>
      <c r="F159" s="691">
        <v>0.88949999999999996</v>
      </c>
      <c r="G159" s="714" t="s">
        <v>1827</v>
      </c>
      <c r="H159" s="714" t="s">
        <v>1828</v>
      </c>
      <c r="I159" s="690">
        <v>170</v>
      </c>
      <c r="J159" s="690">
        <v>170</v>
      </c>
      <c r="K159" s="690">
        <v>185</v>
      </c>
      <c r="L159" s="690">
        <v>130</v>
      </c>
      <c r="M159" s="690">
        <v>190</v>
      </c>
      <c r="N159" s="690" t="s">
        <v>81</v>
      </c>
      <c r="O159" s="690" t="s">
        <v>1457</v>
      </c>
      <c r="P159" s="784" t="s">
        <v>47</v>
      </c>
    </row>
    <row r="160" spans="1:16" ht="210">
      <c r="A160" s="695">
        <v>75</v>
      </c>
      <c r="B160" s="690" t="s">
        <v>1458</v>
      </c>
      <c r="C160" s="690" t="s">
        <v>624</v>
      </c>
      <c r="D160" s="690">
        <v>860</v>
      </c>
      <c r="E160" s="690" t="s">
        <v>1826</v>
      </c>
      <c r="F160" s="691">
        <v>0.90529999999999999</v>
      </c>
      <c r="G160" s="714" t="s">
        <v>1827</v>
      </c>
      <c r="H160" s="714" t="s">
        <v>1828</v>
      </c>
      <c r="I160" s="690">
        <v>180</v>
      </c>
      <c r="J160" s="690">
        <v>180</v>
      </c>
      <c r="K160" s="690">
        <v>190</v>
      </c>
      <c r="L160" s="690">
        <v>135</v>
      </c>
      <c r="M160" s="690">
        <v>175</v>
      </c>
      <c r="N160" s="690" t="s">
        <v>81</v>
      </c>
      <c r="O160" s="690" t="s">
        <v>1457</v>
      </c>
      <c r="P160" s="784" t="s">
        <v>47</v>
      </c>
    </row>
    <row r="161" spans="1:16" ht="135">
      <c r="A161" s="689">
        <v>76</v>
      </c>
      <c r="B161" s="690" t="s">
        <v>1838</v>
      </c>
      <c r="C161" s="690" t="s">
        <v>1839</v>
      </c>
      <c r="D161" s="690">
        <v>730</v>
      </c>
      <c r="E161" s="690" t="s">
        <v>1821</v>
      </c>
      <c r="F161" s="691">
        <v>0.76839999999999997</v>
      </c>
      <c r="G161" s="714" t="s">
        <v>1822</v>
      </c>
      <c r="H161" s="714" t="s">
        <v>1823</v>
      </c>
      <c r="I161" s="690">
        <v>160</v>
      </c>
      <c r="J161" s="690">
        <v>145</v>
      </c>
      <c r="K161" s="690">
        <v>160</v>
      </c>
      <c r="L161" s="690">
        <v>110</v>
      </c>
      <c r="M161" s="690">
        <v>155</v>
      </c>
      <c r="N161" s="690" t="s">
        <v>81</v>
      </c>
      <c r="O161" s="690" t="s">
        <v>1457</v>
      </c>
      <c r="P161" s="784" t="s">
        <v>47</v>
      </c>
    </row>
    <row r="162" spans="1:16" ht="210">
      <c r="A162" s="695">
        <v>77</v>
      </c>
      <c r="B162" s="690" t="s">
        <v>1840</v>
      </c>
      <c r="C162" s="690" t="s">
        <v>1839</v>
      </c>
      <c r="D162" s="690">
        <v>775</v>
      </c>
      <c r="E162" s="690" t="s">
        <v>1826</v>
      </c>
      <c r="F162" s="691">
        <v>0.81579999999999997</v>
      </c>
      <c r="G162" s="714" t="s">
        <v>1827</v>
      </c>
      <c r="H162" s="714" t="s">
        <v>1828</v>
      </c>
      <c r="I162" s="690">
        <v>160</v>
      </c>
      <c r="J162" s="690">
        <v>165</v>
      </c>
      <c r="K162" s="690">
        <v>180</v>
      </c>
      <c r="L162" s="690">
        <v>110</v>
      </c>
      <c r="M162" s="690">
        <v>160</v>
      </c>
      <c r="N162" s="690" t="s">
        <v>81</v>
      </c>
      <c r="O162" s="690" t="s">
        <v>1457</v>
      </c>
      <c r="P162" s="784" t="s">
        <v>47</v>
      </c>
    </row>
    <row r="163" spans="1:16" ht="210">
      <c r="A163" s="689">
        <v>78</v>
      </c>
      <c r="B163" s="690" t="s">
        <v>1841</v>
      </c>
      <c r="C163" s="690" t="s">
        <v>990</v>
      </c>
      <c r="D163" s="690">
        <v>770</v>
      </c>
      <c r="E163" s="690" t="s">
        <v>1826</v>
      </c>
      <c r="F163" s="691">
        <v>0.8105</v>
      </c>
      <c r="G163" s="714" t="s">
        <v>1827</v>
      </c>
      <c r="H163" s="714" t="s">
        <v>1828</v>
      </c>
      <c r="I163" s="690">
        <v>155</v>
      </c>
      <c r="J163" s="690">
        <v>165</v>
      </c>
      <c r="K163" s="690">
        <v>165</v>
      </c>
      <c r="L163" s="690">
        <v>115</v>
      </c>
      <c r="M163" s="690">
        <v>170</v>
      </c>
      <c r="N163" s="690" t="s">
        <v>81</v>
      </c>
      <c r="O163" s="690" t="s">
        <v>1457</v>
      </c>
      <c r="P163" s="784" t="s">
        <v>47</v>
      </c>
    </row>
    <row r="164" spans="1:16" ht="135">
      <c r="A164" s="695">
        <v>79</v>
      </c>
      <c r="B164" s="690" t="s">
        <v>1796</v>
      </c>
      <c r="C164" s="690" t="s">
        <v>1842</v>
      </c>
      <c r="D164" s="690">
        <v>635</v>
      </c>
      <c r="E164" s="690" t="s">
        <v>1821</v>
      </c>
      <c r="F164" s="691">
        <v>0.66839999999999999</v>
      </c>
      <c r="G164" s="714" t="s">
        <v>1822</v>
      </c>
      <c r="H164" s="714" t="s">
        <v>1823</v>
      </c>
      <c r="I164" s="690">
        <v>125</v>
      </c>
      <c r="J164" s="690">
        <v>135</v>
      </c>
      <c r="K164" s="690">
        <v>145</v>
      </c>
      <c r="L164" s="690">
        <v>105</v>
      </c>
      <c r="M164" s="690">
        <v>125</v>
      </c>
      <c r="N164" s="690" t="s">
        <v>81</v>
      </c>
      <c r="O164" s="690" t="s">
        <v>472</v>
      </c>
      <c r="P164" s="784" t="s">
        <v>47</v>
      </c>
    </row>
    <row r="165" spans="1:16" ht="135">
      <c r="A165" s="689">
        <v>80</v>
      </c>
      <c r="B165" s="690" t="s">
        <v>1572</v>
      </c>
      <c r="C165" s="690" t="s">
        <v>393</v>
      </c>
      <c r="D165" s="690">
        <v>660</v>
      </c>
      <c r="E165" s="690" t="s">
        <v>1821</v>
      </c>
      <c r="F165" s="691">
        <v>0.69469999999999998</v>
      </c>
      <c r="G165" s="714" t="s">
        <v>1822</v>
      </c>
      <c r="H165" s="714" t="s">
        <v>1823</v>
      </c>
      <c r="I165" s="690">
        <v>140</v>
      </c>
      <c r="J165" s="690">
        <v>120</v>
      </c>
      <c r="K165" s="690">
        <v>140</v>
      </c>
      <c r="L165" s="690">
        <v>110</v>
      </c>
      <c r="M165" s="690">
        <v>150</v>
      </c>
      <c r="N165" s="690" t="s">
        <v>81</v>
      </c>
      <c r="O165" s="690" t="s">
        <v>472</v>
      </c>
      <c r="P165" s="784" t="s">
        <v>47</v>
      </c>
    </row>
    <row r="166" spans="1:16" ht="135">
      <c r="A166" s="695">
        <v>81</v>
      </c>
      <c r="B166" s="690" t="s">
        <v>1453</v>
      </c>
      <c r="C166" s="690" t="s">
        <v>550</v>
      </c>
      <c r="D166" s="690">
        <v>580</v>
      </c>
      <c r="E166" s="690" t="s">
        <v>1821</v>
      </c>
      <c r="F166" s="691">
        <v>0.61050000000000004</v>
      </c>
      <c r="G166" s="714" t="s">
        <v>1822</v>
      </c>
      <c r="H166" s="714" t="s">
        <v>1823</v>
      </c>
      <c r="I166" s="690">
        <v>100</v>
      </c>
      <c r="J166" s="690">
        <v>120</v>
      </c>
      <c r="K166" s="690">
        <v>150</v>
      </c>
      <c r="L166" s="690">
        <v>100</v>
      </c>
      <c r="M166" s="690">
        <v>110</v>
      </c>
      <c r="N166" s="690" t="s">
        <v>81</v>
      </c>
      <c r="O166" s="690" t="s">
        <v>472</v>
      </c>
      <c r="P166" s="784" t="s">
        <v>47</v>
      </c>
    </row>
    <row r="167" spans="1:16" ht="135">
      <c r="A167" s="689">
        <v>82</v>
      </c>
      <c r="B167" s="690" t="s">
        <v>1418</v>
      </c>
      <c r="C167" s="690" t="s">
        <v>1843</v>
      </c>
      <c r="D167" s="690">
        <v>705</v>
      </c>
      <c r="E167" s="690" t="s">
        <v>1821</v>
      </c>
      <c r="F167" s="691">
        <v>0.74209999999999998</v>
      </c>
      <c r="G167" s="714" t="s">
        <v>1822</v>
      </c>
      <c r="H167" s="714" t="s">
        <v>1823</v>
      </c>
      <c r="I167" s="690">
        <v>145</v>
      </c>
      <c r="J167" s="690">
        <v>155</v>
      </c>
      <c r="K167" s="690">
        <v>150</v>
      </c>
      <c r="L167" s="690">
        <v>115</v>
      </c>
      <c r="M167" s="690">
        <v>140</v>
      </c>
      <c r="N167" s="690" t="s">
        <v>81</v>
      </c>
      <c r="O167" s="690" t="s">
        <v>472</v>
      </c>
      <c r="P167" s="784" t="s">
        <v>47</v>
      </c>
    </row>
    <row r="168" spans="1:16" ht="135">
      <c r="A168" s="695">
        <v>83</v>
      </c>
      <c r="B168" s="690" t="s">
        <v>1448</v>
      </c>
      <c r="C168" s="690" t="s">
        <v>1842</v>
      </c>
      <c r="D168" s="690">
        <v>725</v>
      </c>
      <c r="E168" s="690" t="s">
        <v>1821</v>
      </c>
      <c r="F168" s="691">
        <v>0.76319999999999999</v>
      </c>
      <c r="G168" s="714" t="s">
        <v>1822</v>
      </c>
      <c r="H168" s="714" t="s">
        <v>1823</v>
      </c>
      <c r="I168" s="690">
        <v>160</v>
      </c>
      <c r="J168" s="690">
        <v>145</v>
      </c>
      <c r="K168" s="690">
        <v>170</v>
      </c>
      <c r="L168" s="690">
        <v>110</v>
      </c>
      <c r="M168" s="690">
        <v>140</v>
      </c>
      <c r="N168" s="690" t="s">
        <v>81</v>
      </c>
      <c r="O168" s="690" t="s">
        <v>472</v>
      </c>
      <c r="P168" s="784" t="s">
        <v>47</v>
      </c>
    </row>
    <row r="169" spans="1:16" ht="210">
      <c r="A169" s="689">
        <v>84</v>
      </c>
      <c r="B169" s="690" t="s">
        <v>1844</v>
      </c>
      <c r="C169" s="690" t="s">
        <v>195</v>
      </c>
      <c r="D169" s="690">
        <v>850</v>
      </c>
      <c r="E169" s="690" t="s">
        <v>1826</v>
      </c>
      <c r="F169" s="691">
        <v>0.89470000000000005</v>
      </c>
      <c r="G169" s="714" t="s">
        <v>1827</v>
      </c>
      <c r="H169" s="714" t="s">
        <v>1828</v>
      </c>
      <c r="I169" s="690">
        <v>180</v>
      </c>
      <c r="J169" s="690">
        <v>175</v>
      </c>
      <c r="K169" s="690">
        <v>180</v>
      </c>
      <c r="L169" s="690">
        <v>140</v>
      </c>
      <c r="M169" s="690">
        <v>175</v>
      </c>
      <c r="N169" s="690" t="s">
        <v>81</v>
      </c>
      <c r="O169" s="690" t="s">
        <v>1845</v>
      </c>
      <c r="P169" s="784" t="s">
        <v>47</v>
      </c>
    </row>
    <row r="170" spans="1:16" ht="210">
      <c r="A170" s="695">
        <v>85</v>
      </c>
      <c r="B170" s="690" t="s">
        <v>1846</v>
      </c>
      <c r="C170" s="690" t="s">
        <v>551</v>
      </c>
      <c r="D170" s="690">
        <v>855</v>
      </c>
      <c r="E170" s="690" t="s">
        <v>1826</v>
      </c>
      <c r="F170" s="691">
        <v>0.9</v>
      </c>
      <c r="G170" s="714" t="s">
        <v>1827</v>
      </c>
      <c r="H170" s="714" t="s">
        <v>1828</v>
      </c>
      <c r="I170" s="690">
        <v>200</v>
      </c>
      <c r="J170" s="690">
        <v>190</v>
      </c>
      <c r="K170" s="690">
        <v>185</v>
      </c>
      <c r="L170" s="690">
        <v>135</v>
      </c>
      <c r="M170" s="690">
        <v>145</v>
      </c>
      <c r="N170" s="690" t="s">
        <v>79</v>
      </c>
      <c r="O170" s="690" t="s">
        <v>1847</v>
      </c>
      <c r="P170" s="784" t="s">
        <v>47</v>
      </c>
    </row>
    <row r="171" spans="1:16" ht="135">
      <c r="A171" s="689">
        <v>86</v>
      </c>
      <c r="B171" s="690" t="s">
        <v>1469</v>
      </c>
      <c r="C171" s="690" t="s">
        <v>590</v>
      </c>
      <c r="D171" s="690">
        <v>610</v>
      </c>
      <c r="E171" s="690" t="s">
        <v>1821</v>
      </c>
      <c r="F171" s="691">
        <v>0.6421</v>
      </c>
      <c r="G171" s="714" t="s">
        <v>1822</v>
      </c>
      <c r="H171" s="714" t="s">
        <v>1823</v>
      </c>
      <c r="I171" s="690">
        <v>140</v>
      </c>
      <c r="J171" s="690">
        <v>130</v>
      </c>
      <c r="K171" s="690">
        <v>160</v>
      </c>
      <c r="L171" s="690">
        <v>50</v>
      </c>
      <c r="M171" s="690">
        <v>130</v>
      </c>
      <c r="N171" s="690" t="s">
        <v>79</v>
      </c>
      <c r="O171" s="690" t="s">
        <v>1477</v>
      </c>
      <c r="P171" s="784" t="s">
        <v>47</v>
      </c>
    </row>
    <row r="172" spans="1:16" ht="135">
      <c r="A172" s="695">
        <v>87</v>
      </c>
      <c r="B172" s="690" t="s">
        <v>1848</v>
      </c>
      <c r="C172" s="690" t="s">
        <v>590</v>
      </c>
      <c r="D172" s="690">
        <v>630</v>
      </c>
      <c r="E172" s="690" t="s">
        <v>1821</v>
      </c>
      <c r="F172" s="691">
        <v>0.66320000000000001</v>
      </c>
      <c r="G172" s="714" t="s">
        <v>1822</v>
      </c>
      <c r="H172" s="714" t="s">
        <v>1823</v>
      </c>
      <c r="I172" s="690">
        <v>150</v>
      </c>
      <c r="J172" s="690">
        <v>130</v>
      </c>
      <c r="K172" s="690">
        <v>170</v>
      </c>
      <c r="L172" s="690">
        <v>50</v>
      </c>
      <c r="M172" s="690">
        <v>130</v>
      </c>
      <c r="N172" s="690" t="s">
        <v>79</v>
      </c>
      <c r="O172" s="690" t="s">
        <v>1477</v>
      </c>
      <c r="P172" s="784" t="s">
        <v>47</v>
      </c>
    </row>
    <row r="173" spans="1:16" ht="210">
      <c r="A173" s="689">
        <v>88</v>
      </c>
      <c r="B173" s="690" t="s">
        <v>1470</v>
      </c>
      <c r="C173" s="690" t="s">
        <v>590</v>
      </c>
      <c r="D173" s="690">
        <v>440</v>
      </c>
      <c r="E173" s="690" t="s">
        <v>1849</v>
      </c>
      <c r="F173" s="691">
        <v>0.4632</v>
      </c>
      <c r="G173" s="714" t="s">
        <v>1850</v>
      </c>
      <c r="H173" s="714" t="s">
        <v>1851</v>
      </c>
      <c r="I173" s="690">
        <v>110</v>
      </c>
      <c r="J173" s="690">
        <v>90</v>
      </c>
      <c r="K173" s="690">
        <v>80</v>
      </c>
      <c r="L173" s="690">
        <v>40</v>
      </c>
      <c r="M173" s="690">
        <v>120</v>
      </c>
      <c r="N173" s="690" t="s">
        <v>79</v>
      </c>
      <c r="O173" s="690" t="s">
        <v>1477</v>
      </c>
      <c r="P173" s="784" t="s">
        <v>47</v>
      </c>
    </row>
    <row r="174" spans="1:16" ht="135">
      <c r="A174" s="695">
        <v>89</v>
      </c>
      <c r="B174" s="690" t="s">
        <v>1852</v>
      </c>
      <c r="C174" s="690" t="s">
        <v>590</v>
      </c>
      <c r="D174" s="690">
        <v>590</v>
      </c>
      <c r="E174" s="690" t="s">
        <v>1821</v>
      </c>
      <c r="F174" s="691">
        <v>0.62109999999999999</v>
      </c>
      <c r="G174" s="714" t="s">
        <v>1822</v>
      </c>
      <c r="H174" s="714" t="s">
        <v>1823</v>
      </c>
      <c r="I174" s="690">
        <v>150</v>
      </c>
      <c r="J174" s="690">
        <v>160</v>
      </c>
      <c r="K174" s="690">
        <v>110</v>
      </c>
      <c r="L174" s="690">
        <v>40</v>
      </c>
      <c r="M174" s="690">
        <v>130</v>
      </c>
      <c r="N174" s="690" t="s">
        <v>79</v>
      </c>
      <c r="O174" s="690" t="s">
        <v>1477</v>
      </c>
      <c r="P174" s="784" t="s">
        <v>47</v>
      </c>
    </row>
    <row r="175" spans="1:16" ht="135">
      <c r="A175" s="689">
        <v>90</v>
      </c>
      <c r="B175" s="690" t="s">
        <v>1414</v>
      </c>
      <c r="C175" s="690" t="s">
        <v>350</v>
      </c>
      <c r="D175" s="690">
        <v>755</v>
      </c>
      <c r="E175" s="690" t="s">
        <v>1821</v>
      </c>
      <c r="F175" s="691">
        <v>0.79469999999999996</v>
      </c>
      <c r="G175" s="714" t="s">
        <v>1822</v>
      </c>
      <c r="H175" s="714" t="s">
        <v>1823</v>
      </c>
      <c r="I175" s="690">
        <v>150</v>
      </c>
      <c r="J175" s="690">
        <v>155</v>
      </c>
      <c r="K175" s="690">
        <v>185</v>
      </c>
      <c r="L175" s="690">
        <v>110</v>
      </c>
      <c r="M175" s="690">
        <v>155</v>
      </c>
      <c r="N175" s="690" t="s">
        <v>79</v>
      </c>
      <c r="O175" s="690" t="s">
        <v>1413</v>
      </c>
      <c r="P175" s="784" t="s">
        <v>47</v>
      </c>
    </row>
    <row r="176" spans="1:16" ht="210">
      <c r="A176" s="695">
        <v>91</v>
      </c>
      <c r="B176" s="690" t="s">
        <v>1853</v>
      </c>
      <c r="C176" s="690" t="s">
        <v>606</v>
      </c>
      <c r="D176" s="690">
        <v>830</v>
      </c>
      <c r="E176" s="690" t="s">
        <v>1826</v>
      </c>
      <c r="F176" s="691">
        <v>0.87370000000000003</v>
      </c>
      <c r="G176" s="714" t="s">
        <v>1827</v>
      </c>
      <c r="H176" s="714" t="s">
        <v>1828</v>
      </c>
      <c r="I176" s="690">
        <v>180</v>
      </c>
      <c r="J176" s="690">
        <v>190</v>
      </c>
      <c r="K176" s="690">
        <v>180</v>
      </c>
      <c r="L176" s="690">
        <v>110</v>
      </c>
      <c r="M176" s="690">
        <v>170</v>
      </c>
      <c r="N176" s="690" t="s">
        <v>79</v>
      </c>
      <c r="O176" s="690" t="s">
        <v>1413</v>
      </c>
      <c r="P176" s="784" t="s">
        <v>47</v>
      </c>
    </row>
    <row r="177" spans="1:16" ht="135">
      <c r="A177" s="689">
        <v>92</v>
      </c>
      <c r="B177" s="690" t="s">
        <v>1714</v>
      </c>
      <c r="C177" s="690" t="s">
        <v>1854</v>
      </c>
      <c r="D177" s="690">
        <v>720</v>
      </c>
      <c r="E177" s="690" t="s">
        <v>1821</v>
      </c>
      <c r="F177" s="691">
        <v>0.75790000000000002</v>
      </c>
      <c r="G177" s="714" t="s">
        <v>1822</v>
      </c>
      <c r="H177" s="714" t="s">
        <v>1823</v>
      </c>
      <c r="I177" s="690">
        <v>190</v>
      </c>
      <c r="J177" s="690">
        <v>200</v>
      </c>
      <c r="K177" s="690">
        <v>150</v>
      </c>
      <c r="L177" s="690">
        <v>60</v>
      </c>
      <c r="M177" s="690">
        <v>120</v>
      </c>
      <c r="N177" s="690" t="s">
        <v>79</v>
      </c>
      <c r="O177" s="690" t="s">
        <v>1413</v>
      </c>
      <c r="P177" s="784" t="s">
        <v>47</v>
      </c>
    </row>
    <row r="178" spans="1:16">
      <c r="A178" s="1061"/>
      <c r="B178" s="1061"/>
      <c r="C178" s="1061"/>
      <c r="D178" s="1061"/>
      <c r="E178" s="1061"/>
      <c r="F178" s="1061"/>
      <c r="G178" s="1061"/>
      <c r="H178" s="1061"/>
      <c r="I178" s="1061"/>
      <c r="J178" s="1061"/>
      <c r="K178" s="1061"/>
      <c r="L178" s="1061"/>
      <c r="M178" s="1061"/>
      <c r="N178" s="1061"/>
      <c r="O178" s="1061"/>
      <c r="P178" s="1061"/>
    </row>
    <row r="179" spans="1:16" ht="162">
      <c r="A179" s="893">
        <v>93</v>
      </c>
      <c r="B179" s="786" t="s">
        <v>1923</v>
      </c>
      <c r="E179" s="786" t="s">
        <v>1935</v>
      </c>
      <c r="G179" s="786" t="s">
        <v>1936</v>
      </c>
      <c r="H179" s="786" t="s">
        <v>1937</v>
      </c>
      <c r="I179" s="786">
        <v>200</v>
      </c>
      <c r="J179" s="786">
        <v>200</v>
      </c>
      <c r="K179" s="786">
        <v>200</v>
      </c>
      <c r="L179" s="786">
        <v>150</v>
      </c>
      <c r="M179" s="786">
        <v>200</v>
      </c>
      <c r="N179" s="786" t="s">
        <v>1938</v>
      </c>
      <c r="O179" s="787" t="s">
        <v>277</v>
      </c>
      <c r="P179" s="784" t="s">
        <v>48</v>
      </c>
    </row>
    <row r="180" spans="1:16" ht="162">
      <c r="A180" s="893">
        <v>94</v>
      </c>
      <c r="B180" s="786" t="s">
        <v>1924</v>
      </c>
      <c r="E180" s="786" t="s">
        <v>1935</v>
      </c>
      <c r="G180" s="786" t="s">
        <v>1936</v>
      </c>
      <c r="H180" s="786" t="s">
        <v>1937</v>
      </c>
      <c r="I180" s="786">
        <v>200</v>
      </c>
      <c r="J180" s="786">
        <v>200</v>
      </c>
      <c r="K180" s="786">
        <v>200</v>
      </c>
      <c r="L180" s="786">
        <v>150</v>
      </c>
      <c r="M180" s="786">
        <v>200</v>
      </c>
      <c r="N180" s="786" t="s">
        <v>1938</v>
      </c>
      <c r="O180" s="787" t="s">
        <v>277</v>
      </c>
      <c r="P180" s="784" t="s">
        <v>48</v>
      </c>
    </row>
    <row r="181" spans="1:16" ht="162">
      <c r="A181" s="893">
        <v>95</v>
      </c>
      <c r="B181" s="786" t="s">
        <v>1925</v>
      </c>
      <c r="E181" s="786" t="s">
        <v>1935</v>
      </c>
      <c r="G181" s="786" t="s">
        <v>1936</v>
      </c>
      <c r="H181" s="786" t="s">
        <v>1937</v>
      </c>
      <c r="I181" s="786">
        <v>200</v>
      </c>
      <c r="J181" s="786">
        <v>200</v>
      </c>
      <c r="K181" s="786">
        <v>200</v>
      </c>
      <c r="L181" s="786">
        <v>150</v>
      </c>
      <c r="M181" s="786">
        <v>200</v>
      </c>
      <c r="N181" s="786" t="s">
        <v>1938</v>
      </c>
      <c r="O181" s="787" t="s">
        <v>277</v>
      </c>
      <c r="P181" s="784" t="s">
        <v>48</v>
      </c>
    </row>
    <row r="182" spans="1:16" ht="162">
      <c r="A182" s="893">
        <v>96</v>
      </c>
      <c r="B182" s="786" t="s">
        <v>1926</v>
      </c>
      <c r="E182" s="786" t="s">
        <v>1935</v>
      </c>
      <c r="G182" s="786" t="s">
        <v>1936</v>
      </c>
      <c r="H182" s="786" t="s">
        <v>1937</v>
      </c>
      <c r="I182" s="786">
        <v>200</v>
      </c>
      <c r="J182" s="786">
        <v>200</v>
      </c>
      <c r="K182" s="786">
        <v>200</v>
      </c>
      <c r="L182" s="786">
        <v>150</v>
      </c>
      <c r="M182" s="786">
        <v>200</v>
      </c>
      <c r="N182" s="786" t="s">
        <v>1938</v>
      </c>
      <c r="O182" s="787" t="s">
        <v>277</v>
      </c>
      <c r="P182" s="784" t="s">
        <v>48</v>
      </c>
    </row>
    <row r="183" spans="1:16" ht="202.5">
      <c r="A183" s="893">
        <v>97</v>
      </c>
      <c r="B183" s="786" t="s">
        <v>1927</v>
      </c>
      <c r="E183" s="786" t="s">
        <v>1826</v>
      </c>
      <c r="G183" s="786" t="s">
        <v>1827</v>
      </c>
      <c r="H183" s="786" t="s">
        <v>1828</v>
      </c>
      <c r="I183" s="786">
        <v>190</v>
      </c>
      <c r="J183" s="786">
        <v>180</v>
      </c>
      <c r="K183" s="786">
        <v>200</v>
      </c>
      <c r="L183" s="786">
        <v>150</v>
      </c>
      <c r="M183" s="786">
        <v>200</v>
      </c>
      <c r="N183" s="786" t="s">
        <v>1938</v>
      </c>
      <c r="O183" s="787" t="s">
        <v>1939</v>
      </c>
      <c r="P183" s="784" t="s">
        <v>48</v>
      </c>
    </row>
    <row r="184" spans="1:16" ht="202.5">
      <c r="A184" s="893">
        <v>98</v>
      </c>
      <c r="B184" s="786" t="s">
        <v>1928</v>
      </c>
      <c r="E184" s="786" t="s">
        <v>1826</v>
      </c>
      <c r="G184" s="786" t="s">
        <v>1827</v>
      </c>
      <c r="H184" s="786" t="s">
        <v>1828</v>
      </c>
      <c r="I184" s="786">
        <v>160</v>
      </c>
      <c r="J184" s="786">
        <v>165</v>
      </c>
      <c r="K184" s="786">
        <v>150</v>
      </c>
      <c r="L184" s="786">
        <v>130</v>
      </c>
      <c r="M184" s="786">
        <v>180</v>
      </c>
      <c r="N184" s="786" t="s">
        <v>1938</v>
      </c>
      <c r="O184" s="787" t="s">
        <v>1940</v>
      </c>
      <c r="P184" s="784" t="s">
        <v>48</v>
      </c>
    </row>
    <row r="185" spans="1:16" ht="202.5">
      <c r="A185" s="893">
        <v>99</v>
      </c>
      <c r="B185" s="786" t="s">
        <v>1929</v>
      </c>
      <c r="E185" s="786" t="s">
        <v>1826</v>
      </c>
      <c r="G185" s="786" t="s">
        <v>1827</v>
      </c>
      <c r="H185" s="786" t="s">
        <v>1828</v>
      </c>
      <c r="I185" s="786">
        <v>190</v>
      </c>
      <c r="J185" s="786">
        <v>170</v>
      </c>
      <c r="K185" s="786">
        <v>175</v>
      </c>
      <c r="L185" s="786">
        <v>140</v>
      </c>
      <c r="M185" s="786">
        <v>180</v>
      </c>
      <c r="N185" s="786" t="s">
        <v>1938</v>
      </c>
      <c r="O185" s="787" t="s">
        <v>1940</v>
      </c>
      <c r="P185" s="784" t="s">
        <v>48</v>
      </c>
    </row>
    <row r="186" spans="1:16" ht="202.5">
      <c r="A186" s="893">
        <v>100</v>
      </c>
      <c r="B186" s="786" t="s">
        <v>1930</v>
      </c>
      <c r="E186" s="786" t="s">
        <v>1826</v>
      </c>
      <c r="G186" s="786" t="s">
        <v>1827</v>
      </c>
      <c r="H186" s="786" t="s">
        <v>1828</v>
      </c>
      <c r="I186" s="786">
        <v>180</v>
      </c>
      <c r="J186" s="786">
        <v>180</v>
      </c>
      <c r="K186" s="786">
        <v>175</v>
      </c>
      <c r="L186" s="786">
        <v>130</v>
      </c>
      <c r="M186" s="786">
        <v>175</v>
      </c>
      <c r="N186" s="786" t="s">
        <v>1938</v>
      </c>
      <c r="O186" s="787" t="s">
        <v>1940</v>
      </c>
      <c r="P186" s="784" t="s">
        <v>48</v>
      </c>
    </row>
    <row r="187" spans="1:16" ht="202.5">
      <c r="A187" s="893">
        <v>101</v>
      </c>
      <c r="B187" s="786" t="s">
        <v>1907</v>
      </c>
      <c r="E187" s="786" t="s">
        <v>1826</v>
      </c>
      <c r="G187" s="786" t="s">
        <v>1827</v>
      </c>
      <c r="H187" s="786" t="s">
        <v>1828</v>
      </c>
      <c r="I187" s="786">
        <v>170</v>
      </c>
      <c r="J187" s="786">
        <v>180</v>
      </c>
      <c r="K187" s="786">
        <v>170</v>
      </c>
      <c r="L187" s="786">
        <v>130</v>
      </c>
      <c r="M187" s="786">
        <v>180</v>
      </c>
      <c r="N187" s="786" t="s">
        <v>80</v>
      </c>
      <c r="O187" s="787" t="s">
        <v>1904</v>
      </c>
      <c r="P187" s="784" t="s">
        <v>48</v>
      </c>
    </row>
    <row r="188" spans="1:16" ht="202.5">
      <c r="A188" s="893">
        <v>102</v>
      </c>
      <c r="B188" s="786" t="s">
        <v>1905</v>
      </c>
      <c r="E188" s="786" t="s">
        <v>1826</v>
      </c>
      <c r="G188" s="786" t="s">
        <v>1827</v>
      </c>
      <c r="H188" s="786" t="s">
        <v>1828</v>
      </c>
      <c r="I188" s="786">
        <v>170</v>
      </c>
      <c r="J188" s="786">
        <v>170</v>
      </c>
      <c r="K188" s="786">
        <v>185</v>
      </c>
      <c r="L188" s="786">
        <v>95</v>
      </c>
      <c r="M188" s="786">
        <v>150</v>
      </c>
      <c r="N188" s="786" t="s">
        <v>80</v>
      </c>
      <c r="O188" s="787" t="s">
        <v>1904</v>
      </c>
      <c r="P188" s="784" t="s">
        <v>48</v>
      </c>
    </row>
    <row r="189" spans="1:16" ht="202.5">
      <c r="A189" s="893">
        <v>103</v>
      </c>
      <c r="B189" s="786" t="s">
        <v>1908</v>
      </c>
      <c r="E189" s="786" t="s">
        <v>1826</v>
      </c>
      <c r="G189" s="786" t="s">
        <v>1827</v>
      </c>
      <c r="H189" s="786" t="s">
        <v>1828</v>
      </c>
      <c r="I189" s="786">
        <v>180</v>
      </c>
      <c r="J189" s="786">
        <v>160</v>
      </c>
      <c r="K189" s="786">
        <v>180</v>
      </c>
      <c r="L189" s="786">
        <v>140</v>
      </c>
      <c r="M189" s="786">
        <v>170</v>
      </c>
      <c r="N189" s="786" t="s">
        <v>80</v>
      </c>
      <c r="O189" s="787" t="s">
        <v>1904</v>
      </c>
      <c r="P189" s="784" t="s">
        <v>48</v>
      </c>
    </row>
    <row r="190" spans="1:16" ht="121.5">
      <c r="A190" s="893">
        <v>104</v>
      </c>
      <c r="B190" s="786" t="s">
        <v>1906</v>
      </c>
      <c r="E190" s="786" t="s">
        <v>1821</v>
      </c>
      <c r="G190" s="786" t="s">
        <v>1822</v>
      </c>
      <c r="H190" s="786" t="s">
        <v>1823</v>
      </c>
      <c r="I190" s="786">
        <v>160</v>
      </c>
      <c r="J190" s="786">
        <v>140</v>
      </c>
      <c r="K190" s="786">
        <v>130</v>
      </c>
      <c r="L190" s="786">
        <v>110</v>
      </c>
      <c r="M190" s="786">
        <v>110</v>
      </c>
      <c r="N190" s="786" t="s">
        <v>80</v>
      </c>
      <c r="O190" s="787" t="s">
        <v>1904</v>
      </c>
      <c r="P190" s="784" t="s">
        <v>48</v>
      </c>
    </row>
    <row r="191" spans="1:16" ht="121.5">
      <c r="A191" s="893">
        <v>105</v>
      </c>
      <c r="B191" s="786" t="s">
        <v>1824</v>
      </c>
      <c r="E191" s="786" t="s">
        <v>1821</v>
      </c>
      <c r="G191" s="786" t="s">
        <v>1822</v>
      </c>
      <c r="H191" s="786" t="s">
        <v>1823</v>
      </c>
      <c r="I191" s="786">
        <v>160</v>
      </c>
      <c r="J191" s="786">
        <v>160</v>
      </c>
      <c r="K191" s="786">
        <v>160</v>
      </c>
      <c r="L191" s="786">
        <v>115</v>
      </c>
      <c r="M191" s="786">
        <v>160</v>
      </c>
      <c r="N191" s="786" t="s">
        <v>81</v>
      </c>
      <c r="O191" s="787" t="s">
        <v>1420</v>
      </c>
      <c r="P191" s="784" t="s">
        <v>48</v>
      </c>
    </row>
    <row r="192" spans="1:16" ht="121.5">
      <c r="A192" s="893">
        <v>106</v>
      </c>
      <c r="B192" s="786" t="s">
        <v>1427</v>
      </c>
      <c r="E192" s="786" t="s">
        <v>1821</v>
      </c>
      <c r="G192" s="786" t="s">
        <v>1822</v>
      </c>
      <c r="H192" s="786" t="s">
        <v>1823</v>
      </c>
      <c r="I192" s="786">
        <v>145</v>
      </c>
      <c r="J192" s="786">
        <v>155</v>
      </c>
      <c r="K192" s="786">
        <v>150</v>
      </c>
      <c r="L192" s="786">
        <v>115</v>
      </c>
      <c r="M192" s="786">
        <v>155</v>
      </c>
      <c r="N192" s="786" t="s">
        <v>81</v>
      </c>
      <c r="O192" s="787" t="s">
        <v>1420</v>
      </c>
      <c r="P192" s="784" t="s">
        <v>48</v>
      </c>
    </row>
    <row r="193" spans="1:16" ht="121.5">
      <c r="A193" s="893">
        <v>107</v>
      </c>
      <c r="B193" s="786" t="s">
        <v>1560</v>
      </c>
      <c r="E193" s="786" t="s">
        <v>1821</v>
      </c>
      <c r="G193" s="786" t="s">
        <v>1822</v>
      </c>
      <c r="H193" s="786" t="s">
        <v>1823</v>
      </c>
      <c r="I193" s="786">
        <v>160</v>
      </c>
      <c r="J193" s="786">
        <v>155</v>
      </c>
      <c r="K193" s="786">
        <v>150</v>
      </c>
      <c r="L193" s="786">
        <v>115</v>
      </c>
      <c r="M193" s="786">
        <v>155</v>
      </c>
      <c r="N193" s="786" t="s">
        <v>81</v>
      </c>
      <c r="O193" s="787" t="s">
        <v>1420</v>
      </c>
      <c r="P193" s="784" t="s">
        <v>48</v>
      </c>
    </row>
    <row r="194" spans="1:16" ht="121.5">
      <c r="A194" s="893">
        <v>108</v>
      </c>
      <c r="B194" s="786" t="s">
        <v>1582</v>
      </c>
      <c r="E194" s="786" t="s">
        <v>1821</v>
      </c>
      <c r="G194" s="786" t="s">
        <v>1822</v>
      </c>
      <c r="H194" s="786" t="s">
        <v>1823</v>
      </c>
      <c r="I194" s="786">
        <v>155</v>
      </c>
      <c r="J194" s="786">
        <v>150</v>
      </c>
      <c r="K194" s="786">
        <v>155</v>
      </c>
      <c r="L194" s="786">
        <v>115</v>
      </c>
      <c r="M194" s="786">
        <v>160</v>
      </c>
      <c r="N194" s="786" t="s">
        <v>81</v>
      </c>
      <c r="O194" s="787" t="s">
        <v>1420</v>
      </c>
      <c r="P194" s="784" t="s">
        <v>48</v>
      </c>
    </row>
    <row r="195" spans="1:16" ht="121.5">
      <c r="A195" s="893">
        <v>109</v>
      </c>
      <c r="B195" s="786" t="s">
        <v>1439</v>
      </c>
      <c r="E195" s="786" t="s">
        <v>1821</v>
      </c>
      <c r="G195" s="786" t="s">
        <v>1822</v>
      </c>
      <c r="H195" s="786" t="s">
        <v>1823</v>
      </c>
      <c r="I195" s="786">
        <v>155</v>
      </c>
      <c r="J195" s="786">
        <v>160</v>
      </c>
      <c r="K195" s="786">
        <v>150</v>
      </c>
      <c r="L195" s="786">
        <v>120</v>
      </c>
      <c r="M195" s="786">
        <v>160</v>
      </c>
      <c r="N195" s="786" t="s">
        <v>81</v>
      </c>
      <c r="O195" s="787" t="s">
        <v>1420</v>
      </c>
      <c r="P195" s="784" t="s">
        <v>48</v>
      </c>
    </row>
    <row r="196" spans="1:16" ht="121.5">
      <c r="A196" s="893">
        <v>110</v>
      </c>
      <c r="B196" s="786" t="s">
        <v>1795</v>
      </c>
      <c r="E196" s="786" t="s">
        <v>1821</v>
      </c>
      <c r="G196" s="786" t="s">
        <v>1822</v>
      </c>
      <c r="H196" s="786" t="s">
        <v>1823</v>
      </c>
      <c r="I196" s="786">
        <v>135</v>
      </c>
      <c r="J196" s="786">
        <v>135</v>
      </c>
      <c r="K196" s="786">
        <v>140</v>
      </c>
      <c r="L196" s="786">
        <v>100</v>
      </c>
      <c r="M196" s="786">
        <v>145</v>
      </c>
      <c r="N196" s="786" t="s">
        <v>81</v>
      </c>
      <c r="O196" s="787" t="s">
        <v>1420</v>
      </c>
      <c r="P196" s="784" t="s">
        <v>48</v>
      </c>
    </row>
    <row r="197" spans="1:16" ht="202.5">
      <c r="A197" s="893">
        <v>111</v>
      </c>
      <c r="B197" s="786" t="s">
        <v>1421</v>
      </c>
      <c r="E197" s="786" t="s">
        <v>1826</v>
      </c>
      <c r="G197" s="786" t="s">
        <v>1827</v>
      </c>
      <c r="H197" s="786" t="s">
        <v>1828</v>
      </c>
      <c r="I197" s="786">
        <v>195</v>
      </c>
      <c r="J197" s="786">
        <v>200</v>
      </c>
      <c r="K197" s="786">
        <v>180</v>
      </c>
      <c r="L197" s="786">
        <v>140</v>
      </c>
      <c r="M197" s="786">
        <v>170</v>
      </c>
      <c r="N197" s="786" t="s">
        <v>81</v>
      </c>
      <c r="O197" s="787" t="s">
        <v>1420</v>
      </c>
      <c r="P197" s="784" t="s">
        <v>48</v>
      </c>
    </row>
    <row r="198" spans="1:16" ht="202.5">
      <c r="A198" s="893">
        <v>112</v>
      </c>
      <c r="B198" s="786" t="s">
        <v>1430</v>
      </c>
      <c r="E198" s="786" t="s">
        <v>1826</v>
      </c>
      <c r="G198" s="786" t="s">
        <v>1827</v>
      </c>
      <c r="H198" s="786" t="s">
        <v>1828</v>
      </c>
      <c r="I198" s="786">
        <v>200</v>
      </c>
      <c r="J198" s="786">
        <v>200</v>
      </c>
      <c r="K198" s="786">
        <v>185</v>
      </c>
      <c r="L198" s="786">
        <v>125</v>
      </c>
      <c r="M198" s="786">
        <v>180</v>
      </c>
      <c r="N198" s="786" t="s">
        <v>81</v>
      </c>
      <c r="O198" s="787" t="s">
        <v>1420</v>
      </c>
      <c r="P198" s="784" t="s">
        <v>48</v>
      </c>
    </row>
    <row r="199" spans="1:16" ht="202.5">
      <c r="A199" s="893">
        <v>113</v>
      </c>
      <c r="B199" s="786" t="s">
        <v>1830</v>
      </c>
      <c r="E199" s="786" t="s">
        <v>1826</v>
      </c>
      <c r="G199" s="786" t="s">
        <v>1827</v>
      </c>
      <c r="H199" s="786" t="s">
        <v>1828</v>
      </c>
      <c r="I199" s="786">
        <v>165</v>
      </c>
      <c r="J199" s="786">
        <v>160</v>
      </c>
      <c r="K199" s="786">
        <v>160</v>
      </c>
      <c r="L199" s="786">
        <v>120</v>
      </c>
      <c r="M199" s="786">
        <v>165</v>
      </c>
      <c r="N199" s="786" t="s">
        <v>81</v>
      </c>
      <c r="O199" s="787" t="s">
        <v>1420</v>
      </c>
      <c r="P199" s="784" t="s">
        <v>48</v>
      </c>
    </row>
    <row r="200" spans="1:16" ht="121.5">
      <c r="A200" s="893">
        <v>114</v>
      </c>
      <c r="B200" s="786" t="s">
        <v>1571</v>
      </c>
      <c r="E200" s="786" t="s">
        <v>1821</v>
      </c>
      <c r="G200" s="786" t="s">
        <v>1822</v>
      </c>
      <c r="H200" s="786" t="s">
        <v>1823</v>
      </c>
      <c r="I200" s="786">
        <v>145</v>
      </c>
      <c r="J200" s="786">
        <v>150</v>
      </c>
      <c r="K200" s="786">
        <v>145</v>
      </c>
      <c r="L200" s="786">
        <v>115</v>
      </c>
      <c r="M200" s="786">
        <v>135</v>
      </c>
      <c r="N200" s="786" t="s">
        <v>81</v>
      </c>
      <c r="O200" s="787" t="s">
        <v>1420</v>
      </c>
      <c r="P200" s="784" t="s">
        <v>48</v>
      </c>
    </row>
    <row r="201" spans="1:16" ht="121.5">
      <c r="A201" s="893">
        <v>115</v>
      </c>
      <c r="B201" s="786" t="s">
        <v>1751</v>
      </c>
      <c r="E201" s="786" t="s">
        <v>1821</v>
      </c>
      <c r="G201" s="786" t="s">
        <v>1822</v>
      </c>
      <c r="H201" s="786" t="s">
        <v>1823</v>
      </c>
      <c r="I201" s="786">
        <v>145</v>
      </c>
      <c r="J201" s="786">
        <v>140</v>
      </c>
      <c r="K201" s="786">
        <v>135</v>
      </c>
      <c r="L201" s="786">
        <v>100</v>
      </c>
      <c r="M201" s="786">
        <v>145</v>
      </c>
      <c r="N201" s="786" t="s">
        <v>81</v>
      </c>
      <c r="O201" s="787" t="s">
        <v>1420</v>
      </c>
      <c r="P201" s="784" t="s">
        <v>48</v>
      </c>
    </row>
    <row r="202" spans="1:16" ht="121.5">
      <c r="A202" s="893">
        <v>116</v>
      </c>
      <c r="B202" s="786" t="s">
        <v>1442</v>
      </c>
      <c r="E202" s="786" t="s">
        <v>1821</v>
      </c>
      <c r="G202" s="786" t="s">
        <v>1822</v>
      </c>
      <c r="H202" s="786" t="s">
        <v>1823</v>
      </c>
      <c r="I202" s="786">
        <v>150</v>
      </c>
      <c r="J202" s="786">
        <v>140</v>
      </c>
      <c r="K202" s="786">
        <v>155</v>
      </c>
      <c r="L202" s="786">
        <v>110</v>
      </c>
      <c r="M202" s="786">
        <v>155</v>
      </c>
      <c r="N202" s="786" t="s">
        <v>81</v>
      </c>
      <c r="O202" s="787" t="s">
        <v>1420</v>
      </c>
      <c r="P202" s="784" t="s">
        <v>48</v>
      </c>
    </row>
    <row r="203" spans="1:16" ht="121.5">
      <c r="A203" s="893">
        <v>117</v>
      </c>
      <c r="B203" s="786" t="s">
        <v>1832</v>
      </c>
      <c r="E203" s="786" t="s">
        <v>1821</v>
      </c>
      <c r="G203" s="786" t="s">
        <v>1822</v>
      </c>
      <c r="H203" s="786" t="s">
        <v>1823</v>
      </c>
      <c r="I203" s="786">
        <v>130</v>
      </c>
      <c r="J203" s="786">
        <v>160</v>
      </c>
      <c r="K203" s="786">
        <v>130</v>
      </c>
      <c r="L203" s="786">
        <v>90</v>
      </c>
      <c r="M203" s="786">
        <v>120</v>
      </c>
      <c r="N203" s="786" t="s">
        <v>81</v>
      </c>
      <c r="O203" s="787" t="s">
        <v>1420</v>
      </c>
      <c r="P203" s="784" t="s">
        <v>48</v>
      </c>
    </row>
    <row r="204" spans="1:16" ht="121.5">
      <c r="A204" s="893">
        <v>118</v>
      </c>
      <c r="B204" s="786" t="s">
        <v>1748</v>
      </c>
      <c r="E204" s="786" t="s">
        <v>1821</v>
      </c>
      <c r="G204" s="786" t="s">
        <v>1822</v>
      </c>
      <c r="H204" s="786" t="s">
        <v>1823</v>
      </c>
      <c r="I204" s="786">
        <v>135</v>
      </c>
      <c r="J204" s="786">
        <v>125</v>
      </c>
      <c r="K204" s="786">
        <v>125</v>
      </c>
      <c r="L204" s="786">
        <v>90</v>
      </c>
      <c r="M204" s="786">
        <v>130</v>
      </c>
      <c r="N204" s="786" t="s">
        <v>81</v>
      </c>
      <c r="O204" s="787" t="s">
        <v>1420</v>
      </c>
      <c r="P204" s="784" t="s">
        <v>48</v>
      </c>
    </row>
    <row r="205" spans="1:16" ht="121.5">
      <c r="A205" s="893">
        <v>119</v>
      </c>
      <c r="B205" s="786" t="s">
        <v>1747</v>
      </c>
      <c r="E205" s="786" t="s">
        <v>1821</v>
      </c>
      <c r="G205" s="786" t="s">
        <v>1822</v>
      </c>
      <c r="H205" s="786" t="s">
        <v>1823</v>
      </c>
      <c r="I205" s="786">
        <v>140</v>
      </c>
      <c r="J205" s="786">
        <v>140</v>
      </c>
      <c r="K205" s="786">
        <v>130</v>
      </c>
      <c r="L205" s="786">
        <v>90</v>
      </c>
      <c r="M205" s="786">
        <v>120</v>
      </c>
      <c r="N205" s="786" t="s">
        <v>81</v>
      </c>
      <c r="O205" s="787" t="s">
        <v>1420</v>
      </c>
      <c r="P205" s="784" t="s">
        <v>48</v>
      </c>
    </row>
    <row r="206" spans="1:16" ht="121.5">
      <c r="A206" s="893">
        <v>120</v>
      </c>
      <c r="B206" s="786" t="s">
        <v>1578</v>
      </c>
      <c r="E206" s="786" t="s">
        <v>1821</v>
      </c>
      <c r="G206" s="786" t="s">
        <v>1822</v>
      </c>
      <c r="H206" s="786" t="s">
        <v>1823</v>
      </c>
      <c r="I206" s="786">
        <v>130</v>
      </c>
      <c r="J206" s="786">
        <v>150</v>
      </c>
      <c r="K206" s="786">
        <v>110</v>
      </c>
      <c r="L206" s="786">
        <v>120</v>
      </c>
      <c r="M206" s="786">
        <v>140</v>
      </c>
      <c r="N206" s="786" t="s">
        <v>81</v>
      </c>
      <c r="O206" s="787" t="s">
        <v>1420</v>
      </c>
      <c r="P206" s="784" t="s">
        <v>48</v>
      </c>
    </row>
    <row r="207" spans="1:16" ht="121.5">
      <c r="A207" s="893">
        <v>121</v>
      </c>
      <c r="B207" s="786" t="s">
        <v>1834</v>
      </c>
      <c r="E207" s="786" t="s">
        <v>1821</v>
      </c>
      <c r="G207" s="786" t="s">
        <v>1822</v>
      </c>
      <c r="H207" s="786" t="s">
        <v>1823</v>
      </c>
      <c r="I207" s="786">
        <v>145</v>
      </c>
      <c r="J207" s="786">
        <v>140</v>
      </c>
      <c r="K207" s="786">
        <v>135</v>
      </c>
      <c r="L207" s="786">
        <v>100</v>
      </c>
      <c r="M207" s="786">
        <v>135</v>
      </c>
      <c r="N207" s="786" t="s">
        <v>81</v>
      </c>
      <c r="O207" s="787" t="s">
        <v>1420</v>
      </c>
      <c r="P207" s="784" t="s">
        <v>48</v>
      </c>
    </row>
    <row r="208" spans="1:16" ht="121.5">
      <c r="A208" s="893">
        <v>122</v>
      </c>
      <c r="B208" s="786" t="s">
        <v>1424</v>
      </c>
      <c r="E208" s="786" t="s">
        <v>1821</v>
      </c>
      <c r="G208" s="786" t="s">
        <v>1822</v>
      </c>
      <c r="H208" s="786" t="s">
        <v>1823</v>
      </c>
      <c r="I208" s="786">
        <v>150</v>
      </c>
      <c r="J208" s="786">
        <v>160</v>
      </c>
      <c r="K208" s="786">
        <v>160</v>
      </c>
      <c r="L208" s="786">
        <v>120</v>
      </c>
      <c r="M208" s="786">
        <v>160</v>
      </c>
      <c r="N208" s="786" t="s">
        <v>81</v>
      </c>
      <c r="O208" s="787" t="s">
        <v>1420</v>
      </c>
      <c r="P208" s="784" t="s">
        <v>48</v>
      </c>
    </row>
    <row r="209" spans="1:16" ht="121.5">
      <c r="A209" s="893">
        <v>123</v>
      </c>
      <c r="B209" s="786" t="s">
        <v>1415</v>
      </c>
      <c r="E209" s="786" t="s">
        <v>1821</v>
      </c>
      <c r="G209" s="786" t="s">
        <v>1822</v>
      </c>
      <c r="H209" s="786" t="s">
        <v>1823</v>
      </c>
      <c r="I209" s="786">
        <v>165</v>
      </c>
      <c r="J209" s="786">
        <v>160</v>
      </c>
      <c r="K209" s="786">
        <v>170</v>
      </c>
      <c r="L209" s="786">
        <v>110</v>
      </c>
      <c r="M209" s="786">
        <v>145</v>
      </c>
      <c r="N209" s="786" t="s">
        <v>81</v>
      </c>
      <c r="O209" s="787" t="s">
        <v>519</v>
      </c>
      <c r="P209" s="784" t="s">
        <v>48</v>
      </c>
    </row>
    <row r="210" spans="1:16" ht="121.5">
      <c r="A210" s="893">
        <v>124</v>
      </c>
      <c r="B210" s="786" t="s">
        <v>1454</v>
      </c>
      <c r="E210" s="786" t="s">
        <v>1821</v>
      </c>
      <c r="G210" s="786" t="s">
        <v>1822</v>
      </c>
      <c r="H210" s="786" t="s">
        <v>1823</v>
      </c>
      <c r="I210" s="786">
        <v>165</v>
      </c>
      <c r="J210" s="786">
        <v>160</v>
      </c>
      <c r="K210" s="786">
        <v>175</v>
      </c>
      <c r="L210" s="786">
        <v>120</v>
      </c>
      <c r="M210" s="786">
        <v>130</v>
      </c>
      <c r="N210" s="786" t="s">
        <v>81</v>
      </c>
      <c r="O210" s="787" t="s">
        <v>519</v>
      </c>
      <c r="P210" s="784" t="s">
        <v>48</v>
      </c>
    </row>
    <row r="211" spans="1:16" ht="202.5">
      <c r="A211" s="893">
        <v>125</v>
      </c>
      <c r="B211" s="786" t="s">
        <v>1460</v>
      </c>
      <c r="E211" s="786" t="s">
        <v>1826</v>
      </c>
      <c r="G211" s="786" t="s">
        <v>1827</v>
      </c>
      <c r="H211" s="786" t="s">
        <v>1828</v>
      </c>
      <c r="I211" s="786">
        <v>170</v>
      </c>
      <c r="J211" s="786">
        <v>170</v>
      </c>
      <c r="K211" s="786">
        <v>180</v>
      </c>
      <c r="L211" s="786">
        <v>120</v>
      </c>
      <c r="M211" s="786">
        <v>170</v>
      </c>
      <c r="N211" s="786" t="s">
        <v>81</v>
      </c>
      <c r="O211" s="787" t="s">
        <v>1457</v>
      </c>
      <c r="P211" s="784" t="s">
        <v>48</v>
      </c>
    </row>
    <row r="212" spans="1:16" ht="202.5">
      <c r="A212" s="893">
        <v>126</v>
      </c>
      <c r="B212" s="786" t="s">
        <v>1835</v>
      </c>
      <c r="E212" s="786" t="s">
        <v>1826</v>
      </c>
      <c r="G212" s="786" t="s">
        <v>1827</v>
      </c>
      <c r="H212" s="786" t="s">
        <v>1828</v>
      </c>
      <c r="I212" s="786">
        <v>165</v>
      </c>
      <c r="J212" s="786">
        <v>170</v>
      </c>
      <c r="K212" s="786">
        <v>180</v>
      </c>
      <c r="L212" s="786">
        <v>135</v>
      </c>
      <c r="M212" s="786">
        <v>190</v>
      </c>
      <c r="N212" s="786" t="s">
        <v>81</v>
      </c>
      <c r="O212" s="787" t="s">
        <v>1457</v>
      </c>
      <c r="P212" s="784" t="s">
        <v>48</v>
      </c>
    </row>
    <row r="213" spans="1:16" ht="202.5">
      <c r="A213" s="893">
        <v>127</v>
      </c>
      <c r="B213" s="786" t="s">
        <v>1836</v>
      </c>
      <c r="E213" s="786" t="s">
        <v>1826</v>
      </c>
      <c r="G213" s="786" t="s">
        <v>1827</v>
      </c>
      <c r="H213" s="786" t="s">
        <v>1828</v>
      </c>
      <c r="I213" s="786">
        <v>160</v>
      </c>
      <c r="J213" s="786">
        <v>170</v>
      </c>
      <c r="K213" s="786">
        <v>180</v>
      </c>
      <c r="L213" s="786">
        <v>140</v>
      </c>
      <c r="M213" s="786">
        <v>190</v>
      </c>
      <c r="N213" s="786" t="s">
        <v>81</v>
      </c>
      <c r="O213" s="787" t="s">
        <v>1457</v>
      </c>
      <c r="P213" s="784" t="s">
        <v>48</v>
      </c>
    </row>
    <row r="214" spans="1:16" ht="202.5">
      <c r="A214" s="893">
        <v>128</v>
      </c>
      <c r="B214" s="786" t="s">
        <v>1837</v>
      </c>
      <c r="E214" s="786" t="s">
        <v>1826</v>
      </c>
      <c r="G214" s="786" t="s">
        <v>1827</v>
      </c>
      <c r="H214" s="786" t="s">
        <v>1828</v>
      </c>
      <c r="I214" s="786">
        <v>200</v>
      </c>
      <c r="J214" s="786">
        <v>200</v>
      </c>
      <c r="K214" s="786">
        <v>195</v>
      </c>
      <c r="L214" s="786">
        <v>140</v>
      </c>
      <c r="M214" s="786">
        <v>200</v>
      </c>
      <c r="N214" s="786" t="s">
        <v>81</v>
      </c>
      <c r="O214" s="787" t="s">
        <v>1457</v>
      </c>
      <c r="P214" s="784" t="s">
        <v>48</v>
      </c>
    </row>
    <row r="215" spans="1:16" ht="202.5">
      <c r="A215" s="893">
        <v>129</v>
      </c>
      <c r="B215" s="786" t="s">
        <v>1566</v>
      </c>
      <c r="E215" s="786" t="s">
        <v>1826</v>
      </c>
      <c r="G215" s="786" t="s">
        <v>1827</v>
      </c>
      <c r="H215" s="786" t="s">
        <v>1828</v>
      </c>
      <c r="I215" s="786">
        <v>175</v>
      </c>
      <c r="J215" s="786">
        <v>160</v>
      </c>
      <c r="K215" s="786">
        <v>185</v>
      </c>
      <c r="L215" s="786">
        <v>135</v>
      </c>
      <c r="M215" s="786">
        <v>190</v>
      </c>
      <c r="N215" s="786" t="s">
        <v>81</v>
      </c>
      <c r="O215" s="787" t="s">
        <v>1457</v>
      </c>
      <c r="P215" s="784" t="s">
        <v>48</v>
      </c>
    </row>
    <row r="216" spans="1:16" ht="202.5">
      <c r="A216" s="893">
        <v>130</v>
      </c>
      <c r="B216" s="786" t="s">
        <v>1458</v>
      </c>
      <c r="E216" s="786" t="s">
        <v>1826</v>
      </c>
      <c r="G216" s="786" t="s">
        <v>1827</v>
      </c>
      <c r="H216" s="786" t="s">
        <v>1828</v>
      </c>
      <c r="I216" s="786">
        <v>180</v>
      </c>
      <c r="J216" s="786">
        <v>180</v>
      </c>
      <c r="K216" s="786">
        <v>175</v>
      </c>
      <c r="L216" s="786">
        <v>125</v>
      </c>
      <c r="M216" s="786">
        <v>175</v>
      </c>
      <c r="N216" s="786" t="s">
        <v>81</v>
      </c>
      <c r="O216" s="787" t="s">
        <v>1457</v>
      </c>
      <c r="P216" s="784" t="s">
        <v>48</v>
      </c>
    </row>
    <row r="217" spans="1:16" ht="202.5">
      <c r="A217" s="893">
        <v>131</v>
      </c>
      <c r="B217" s="786" t="s">
        <v>1838</v>
      </c>
      <c r="E217" s="786" t="s">
        <v>1826</v>
      </c>
      <c r="G217" s="786" t="s">
        <v>1827</v>
      </c>
      <c r="H217" s="786" t="s">
        <v>1828</v>
      </c>
      <c r="I217" s="786">
        <v>170</v>
      </c>
      <c r="J217" s="786">
        <v>165</v>
      </c>
      <c r="K217" s="786">
        <v>180</v>
      </c>
      <c r="L217" s="786">
        <v>120</v>
      </c>
      <c r="M217" s="786">
        <v>165</v>
      </c>
      <c r="N217" s="786" t="s">
        <v>81</v>
      </c>
      <c r="O217" s="787" t="s">
        <v>1457</v>
      </c>
      <c r="P217" s="784" t="s">
        <v>48</v>
      </c>
    </row>
    <row r="218" spans="1:16" ht="202.5">
      <c r="A218" s="893">
        <v>132</v>
      </c>
      <c r="B218" s="786" t="s">
        <v>1840</v>
      </c>
      <c r="E218" s="786" t="s">
        <v>1826</v>
      </c>
      <c r="G218" s="786" t="s">
        <v>1827</v>
      </c>
      <c r="H218" s="786" t="s">
        <v>1828</v>
      </c>
      <c r="I218" s="786">
        <v>160</v>
      </c>
      <c r="J218" s="786">
        <v>155</v>
      </c>
      <c r="K218" s="786">
        <v>170</v>
      </c>
      <c r="L218" s="786">
        <v>115</v>
      </c>
      <c r="M218" s="786">
        <v>160</v>
      </c>
      <c r="N218" s="786" t="s">
        <v>81</v>
      </c>
      <c r="O218" s="787" t="s">
        <v>1457</v>
      </c>
      <c r="P218" s="784" t="s">
        <v>48</v>
      </c>
    </row>
    <row r="219" spans="1:16" ht="121.5">
      <c r="A219" s="893">
        <v>133</v>
      </c>
      <c r="B219" s="786" t="s">
        <v>1796</v>
      </c>
      <c r="E219" s="786" t="s">
        <v>1821</v>
      </c>
      <c r="G219" s="786" t="s">
        <v>1822</v>
      </c>
      <c r="H219" s="786" t="s">
        <v>1823</v>
      </c>
      <c r="I219" s="786">
        <v>135</v>
      </c>
      <c r="J219" s="786">
        <v>140</v>
      </c>
      <c r="K219" s="786">
        <v>135</v>
      </c>
      <c r="L219" s="786">
        <v>100</v>
      </c>
      <c r="M219" s="786">
        <v>130</v>
      </c>
      <c r="N219" s="786" t="s">
        <v>81</v>
      </c>
      <c r="O219" s="787" t="s">
        <v>472</v>
      </c>
      <c r="P219" s="784" t="s">
        <v>48</v>
      </c>
    </row>
    <row r="220" spans="1:16" ht="121.5">
      <c r="A220" s="893">
        <v>134</v>
      </c>
      <c r="B220" s="786" t="s">
        <v>1572</v>
      </c>
      <c r="E220" s="786" t="s">
        <v>1821</v>
      </c>
      <c r="G220" s="786" t="s">
        <v>1822</v>
      </c>
      <c r="H220" s="786" t="s">
        <v>1823</v>
      </c>
      <c r="I220" s="786">
        <v>140</v>
      </c>
      <c r="J220" s="786">
        <v>120</v>
      </c>
      <c r="K220" s="786">
        <v>140</v>
      </c>
      <c r="L220" s="786">
        <v>110</v>
      </c>
      <c r="M220" s="786">
        <v>150</v>
      </c>
      <c r="N220" s="786" t="s">
        <v>81</v>
      </c>
      <c r="O220" s="787" t="s">
        <v>472</v>
      </c>
      <c r="P220" s="784" t="s">
        <v>48</v>
      </c>
    </row>
    <row r="221" spans="1:16" ht="121.5">
      <c r="A221" s="893">
        <v>135</v>
      </c>
      <c r="B221" s="786" t="s">
        <v>1453</v>
      </c>
      <c r="E221" s="786" t="s">
        <v>1821</v>
      </c>
      <c r="G221" s="786" t="s">
        <v>1822</v>
      </c>
      <c r="H221" s="786" t="s">
        <v>1823</v>
      </c>
      <c r="I221" s="786">
        <v>120</v>
      </c>
      <c r="J221" s="786">
        <v>140</v>
      </c>
      <c r="K221" s="786">
        <v>130</v>
      </c>
      <c r="L221" s="786">
        <v>110</v>
      </c>
      <c r="M221" s="786">
        <v>130</v>
      </c>
      <c r="N221" s="786" t="s">
        <v>81</v>
      </c>
      <c r="O221" s="787" t="s">
        <v>472</v>
      </c>
      <c r="P221" s="784" t="s">
        <v>48</v>
      </c>
    </row>
    <row r="222" spans="1:16" ht="121.5">
      <c r="A222" s="893">
        <v>136</v>
      </c>
      <c r="B222" s="786" t="s">
        <v>1418</v>
      </c>
      <c r="E222" s="786" t="s">
        <v>1821</v>
      </c>
      <c r="G222" s="786" t="s">
        <v>1822</v>
      </c>
      <c r="H222" s="786" t="s">
        <v>1823</v>
      </c>
      <c r="I222" s="786">
        <v>150</v>
      </c>
      <c r="J222" s="786">
        <v>160</v>
      </c>
      <c r="K222" s="786">
        <v>150</v>
      </c>
      <c r="L222" s="786">
        <v>120</v>
      </c>
      <c r="M222" s="786">
        <v>140</v>
      </c>
      <c r="N222" s="786" t="s">
        <v>81</v>
      </c>
      <c r="O222" s="787" t="s">
        <v>472</v>
      </c>
      <c r="P222" s="784" t="s">
        <v>48</v>
      </c>
    </row>
    <row r="223" spans="1:16" ht="121.5">
      <c r="A223" s="893">
        <v>137</v>
      </c>
      <c r="B223" s="786" t="s">
        <v>1448</v>
      </c>
      <c r="E223" s="786" t="s">
        <v>1821</v>
      </c>
      <c r="G223" s="786" t="s">
        <v>1822</v>
      </c>
      <c r="H223" s="786" t="s">
        <v>1823</v>
      </c>
      <c r="I223" s="786">
        <v>160</v>
      </c>
      <c r="J223" s="786">
        <v>165</v>
      </c>
      <c r="K223" s="786">
        <v>160</v>
      </c>
      <c r="L223" s="786">
        <v>105</v>
      </c>
      <c r="M223" s="786">
        <v>135</v>
      </c>
      <c r="N223" s="786" t="s">
        <v>81</v>
      </c>
      <c r="O223" s="787" t="s">
        <v>472</v>
      </c>
      <c r="P223" s="784" t="s">
        <v>48</v>
      </c>
    </row>
    <row r="224" spans="1:16" ht="202.5">
      <c r="A224" s="893">
        <v>138</v>
      </c>
      <c r="B224" s="786" t="s">
        <v>1844</v>
      </c>
      <c r="E224" s="786" t="s">
        <v>1826</v>
      </c>
      <c r="G224" s="786" t="s">
        <v>1827</v>
      </c>
      <c r="H224" s="786" t="s">
        <v>1828</v>
      </c>
      <c r="I224" s="786">
        <v>160</v>
      </c>
      <c r="J224" s="786">
        <v>175</v>
      </c>
      <c r="K224" s="786">
        <v>190</v>
      </c>
      <c r="L224" s="786">
        <v>145</v>
      </c>
      <c r="M224" s="786">
        <v>180</v>
      </c>
      <c r="N224" s="786" t="s">
        <v>81</v>
      </c>
      <c r="O224" s="787" t="s">
        <v>1845</v>
      </c>
      <c r="P224" s="784" t="s">
        <v>48</v>
      </c>
    </row>
    <row r="225" spans="1:16" ht="202.5">
      <c r="A225" s="893">
        <v>139</v>
      </c>
      <c r="B225" s="786" t="s">
        <v>1846</v>
      </c>
      <c r="E225" s="786" t="s">
        <v>1826</v>
      </c>
      <c r="G225" s="786" t="s">
        <v>1827</v>
      </c>
      <c r="H225" s="786" t="s">
        <v>1828</v>
      </c>
      <c r="I225" s="786">
        <v>190</v>
      </c>
      <c r="J225" s="786">
        <v>195</v>
      </c>
      <c r="K225" s="786">
        <v>185</v>
      </c>
      <c r="L225" s="786">
        <v>130</v>
      </c>
      <c r="M225" s="786">
        <v>180</v>
      </c>
      <c r="N225" s="786" t="s">
        <v>79</v>
      </c>
      <c r="O225" s="787" t="s">
        <v>1847</v>
      </c>
      <c r="P225" s="784" t="s">
        <v>48</v>
      </c>
    </row>
    <row r="226" spans="1:16" ht="202.5">
      <c r="A226" s="893">
        <v>140</v>
      </c>
      <c r="B226" s="786" t="s">
        <v>1931</v>
      </c>
      <c r="E226" s="786" t="s">
        <v>1826</v>
      </c>
      <c r="G226" s="786" t="s">
        <v>1827</v>
      </c>
      <c r="H226" s="786" t="s">
        <v>1828</v>
      </c>
      <c r="I226" s="786">
        <v>160</v>
      </c>
      <c r="J226" s="786">
        <v>165</v>
      </c>
      <c r="K226" s="786">
        <v>155</v>
      </c>
      <c r="L226" s="786">
        <v>130</v>
      </c>
      <c r="M226" s="786">
        <v>150</v>
      </c>
      <c r="N226" s="786" t="s">
        <v>79</v>
      </c>
      <c r="O226" s="787" t="s">
        <v>1941</v>
      </c>
      <c r="P226" s="784" t="s">
        <v>48</v>
      </c>
    </row>
    <row r="227" spans="1:16" ht="243">
      <c r="A227" s="893">
        <v>141</v>
      </c>
      <c r="B227" s="786" t="s">
        <v>1469</v>
      </c>
      <c r="E227" s="786" t="s">
        <v>1849</v>
      </c>
      <c r="G227" s="786" t="s">
        <v>1850</v>
      </c>
      <c r="H227" s="786" t="s">
        <v>1851</v>
      </c>
      <c r="I227" s="786">
        <v>105</v>
      </c>
      <c r="J227" s="786">
        <v>130</v>
      </c>
      <c r="K227" s="786">
        <v>155</v>
      </c>
      <c r="L227" s="786">
        <v>40</v>
      </c>
      <c r="M227" s="786">
        <v>115</v>
      </c>
      <c r="N227" s="786" t="s">
        <v>79</v>
      </c>
      <c r="O227" s="787" t="s">
        <v>1477</v>
      </c>
      <c r="P227" s="784" t="s">
        <v>48</v>
      </c>
    </row>
    <row r="228" spans="1:16" ht="121.5">
      <c r="A228" s="893">
        <v>142</v>
      </c>
      <c r="B228" s="786" t="s">
        <v>1848</v>
      </c>
      <c r="E228" s="786" t="s">
        <v>1821</v>
      </c>
      <c r="G228" s="786" t="s">
        <v>1822</v>
      </c>
      <c r="H228" s="786" t="s">
        <v>1823</v>
      </c>
      <c r="I228" s="786">
        <v>120</v>
      </c>
      <c r="J228" s="786">
        <v>130</v>
      </c>
      <c r="K228" s="786">
        <v>180</v>
      </c>
      <c r="L228" s="786">
        <v>40</v>
      </c>
      <c r="M228" s="786">
        <v>120</v>
      </c>
      <c r="N228" s="786" t="s">
        <v>79</v>
      </c>
      <c r="O228" s="787" t="s">
        <v>1477</v>
      </c>
      <c r="P228" s="784" t="s">
        <v>48</v>
      </c>
    </row>
    <row r="229" spans="1:16" ht="243">
      <c r="A229" s="893">
        <v>143</v>
      </c>
      <c r="B229" s="786" t="s">
        <v>1470</v>
      </c>
      <c r="E229" s="786" t="s">
        <v>1849</v>
      </c>
      <c r="G229" s="786" t="s">
        <v>1850</v>
      </c>
      <c r="H229" s="786" t="s">
        <v>1851</v>
      </c>
      <c r="I229" s="786">
        <v>120</v>
      </c>
      <c r="J229" s="786">
        <v>100</v>
      </c>
      <c r="K229" s="786">
        <v>110</v>
      </c>
      <c r="L229" s="786">
        <v>90</v>
      </c>
      <c r="M229" s="786">
        <v>120</v>
      </c>
      <c r="N229" s="786" t="s">
        <v>79</v>
      </c>
      <c r="O229" s="787" t="s">
        <v>1477</v>
      </c>
      <c r="P229" s="784" t="s">
        <v>48</v>
      </c>
    </row>
    <row r="230" spans="1:16" ht="243">
      <c r="A230" s="893">
        <v>144</v>
      </c>
      <c r="B230" s="786" t="s">
        <v>1852</v>
      </c>
      <c r="E230" s="786" t="s">
        <v>1849</v>
      </c>
      <c r="G230" s="786" t="s">
        <v>1850</v>
      </c>
      <c r="H230" s="786" t="s">
        <v>1851</v>
      </c>
      <c r="I230" s="786">
        <v>120</v>
      </c>
      <c r="J230" s="786">
        <v>130</v>
      </c>
      <c r="K230" s="786">
        <v>100</v>
      </c>
      <c r="L230" s="786">
        <v>40</v>
      </c>
      <c r="M230" s="786">
        <v>110</v>
      </c>
      <c r="N230" s="786" t="s">
        <v>79</v>
      </c>
      <c r="O230" s="787" t="s">
        <v>1477</v>
      </c>
      <c r="P230" s="784" t="s">
        <v>48</v>
      </c>
    </row>
    <row r="231" spans="1:16" ht="121.5">
      <c r="A231" s="893">
        <v>145</v>
      </c>
      <c r="B231" s="786" t="s">
        <v>1932</v>
      </c>
      <c r="E231" s="786" t="s">
        <v>1821</v>
      </c>
      <c r="G231" s="786" t="s">
        <v>1822</v>
      </c>
      <c r="H231" s="786" t="s">
        <v>1823</v>
      </c>
      <c r="I231" s="786">
        <v>140</v>
      </c>
      <c r="J231" s="786">
        <v>150</v>
      </c>
      <c r="K231" s="786">
        <v>170</v>
      </c>
      <c r="L231" s="786">
        <v>70</v>
      </c>
      <c r="M231" s="786">
        <v>130</v>
      </c>
      <c r="N231" s="786" t="s">
        <v>79</v>
      </c>
      <c r="O231" s="787" t="s">
        <v>1413</v>
      </c>
      <c r="P231" s="784" t="s">
        <v>48</v>
      </c>
    </row>
    <row r="232" spans="1:16" ht="202.5">
      <c r="A232" s="893">
        <v>146</v>
      </c>
      <c r="B232" s="786" t="s">
        <v>1414</v>
      </c>
      <c r="E232" s="786" t="s">
        <v>1826</v>
      </c>
      <c r="G232" s="786" t="s">
        <v>1827</v>
      </c>
      <c r="H232" s="786" t="s">
        <v>1828</v>
      </c>
      <c r="I232" s="786">
        <v>170</v>
      </c>
      <c r="J232" s="786">
        <v>160</v>
      </c>
      <c r="K232" s="786">
        <v>190</v>
      </c>
      <c r="L232" s="786">
        <v>140</v>
      </c>
      <c r="M232" s="786">
        <v>190</v>
      </c>
      <c r="N232" s="786" t="s">
        <v>79</v>
      </c>
      <c r="O232" s="787" t="s">
        <v>1413</v>
      </c>
      <c r="P232" s="784" t="s">
        <v>48</v>
      </c>
    </row>
    <row r="233" spans="1:16" ht="121.5">
      <c r="A233" s="893">
        <v>147</v>
      </c>
      <c r="B233" s="786" t="s">
        <v>1933</v>
      </c>
      <c r="E233" s="786" t="s">
        <v>1821</v>
      </c>
      <c r="G233" s="786" t="s">
        <v>1822</v>
      </c>
      <c r="H233" s="786" t="s">
        <v>1823</v>
      </c>
      <c r="I233" s="786">
        <v>150</v>
      </c>
      <c r="J233" s="786">
        <v>150</v>
      </c>
      <c r="K233" s="786">
        <v>190</v>
      </c>
      <c r="L233" s="786">
        <v>90</v>
      </c>
      <c r="M233" s="786">
        <v>160</v>
      </c>
      <c r="N233" s="786" t="s">
        <v>79</v>
      </c>
      <c r="O233" s="787" t="s">
        <v>1413</v>
      </c>
      <c r="P233" s="784" t="s">
        <v>48</v>
      </c>
    </row>
    <row r="234" spans="1:16" ht="202.5">
      <c r="A234" s="893">
        <v>148</v>
      </c>
      <c r="B234" s="786" t="s">
        <v>1934</v>
      </c>
      <c r="E234" s="786" t="s">
        <v>1826</v>
      </c>
      <c r="G234" s="786" t="s">
        <v>1827</v>
      </c>
      <c r="H234" s="786" t="s">
        <v>1828</v>
      </c>
      <c r="I234" s="786">
        <v>130</v>
      </c>
      <c r="J234" s="786">
        <v>200</v>
      </c>
      <c r="K234" s="786">
        <v>160</v>
      </c>
      <c r="L234" s="786">
        <v>120</v>
      </c>
      <c r="M234" s="786">
        <v>160</v>
      </c>
      <c r="N234" s="786" t="s">
        <v>79</v>
      </c>
      <c r="O234" s="787" t="s">
        <v>1413</v>
      </c>
      <c r="P234" s="784" t="s">
        <v>48</v>
      </c>
    </row>
    <row r="235" spans="1:16" ht="121.5">
      <c r="A235" s="893">
        <v>149</v>
      </c>
      <c r="B235" s="786" t="s">
        <v>1714</v>
      </c>
      <c r="E235" s="786" t="s">
        <v>1821</v>
      </c>
      <c r="G235" s="786" t="s">
        <v>1822</v>
      </c>
      <c r="H235" s="786" t="s">
        <v>1823</v>
      </c>
      <c r="I235" s="786">
        <v>200</v>
      </c>
      <c r="J235" s="786">
        <v>200</v>
      </c>
      <c r="K235" s="786">
        <v>150</v>
      </c>
      <c r="L235" s="786">
        <v>70</v>
      </c>
      <c r="M235" s="786">
        <v>120</v>
      </c>
      <c r="N235" s="786" t="s">
        <v>79</v>
      </c>
      <c r="O235" s="787" t="s">
        <v>1413</v>
      </c>
      <c r="P235" s="784" t="s">
        <v>48</v>
      </c>
    </row>
    <row r="236" spans="1:16">
      <c r="A236" s="785"/>
      <c r="B236" s="785"/>
      <c r="C236" s="785"/>
      <c r="D236" s="785"/>
      <c r="E236" s="785"/>
      <c r="F236" s="785"/>
      <c r="G236" s="785"/>
      <c r="H236" s="785"/>
      <c r="I236" s="785"/>
      <c r="J236" s="785"/>
      <c r="K236" s="785"/>
      <c r="L236" s="785"/>
      <c r="M236" s="785"/>
      <c r="N236" s="785"/>
      <c r="O236" s="785"/>
      <c r="P236" s="785"/>
    </row>
    <row r="237" spans="1:16" ht="121.5">
      <c r="B237" s="786" t="s">
        <v>1928</v>
      </c>
      <c r="E237" s="786" t="s">
        <v>1821</v>
      </c>
      <c r="G237" s="786" t="s">
        <v>1822</v>
      </c>
      <c r="H237" s="786" t="s">
        <v>1823</v>
      </c>
      <c r="I237" s="786">
        <v>160</v>
      </c>
      <c r="J237" s="786">
        <v>160</v>
      </c>
      <c r="K237" s="786">
        <v>140</v>
      </c>
      <c r="L237" s="786">
        <v>120</v>
      </c>
      <c r="M237" s="786">
        <v>160</v>
      </c>
      <c r="N237" s="786" t="s">
        <v>1938</v>
      </c>
      <c r="O237" s="787" t="s">
        <v>1940</v>
      </c>
      <c r="P237" s="895" t="s">
        <v>49</v>
      </c>
    </row>
    <row r="238" spans="1:16" ht="121.5">
      <c r="B238" s="786" t="s">
        <v>1929</v>
      </c>
      <c r="E238" s="786" t="s">
        <v>1821</v>
      </c>
      <c r="G238" s="786" t="s">
        <v>1822</v>
      </c>
      <c r="H238" s="786" t="s">
        <v>1823</v>
      </c>
      <c r="I238" s="786">
        <v>150</v>
      </c>
      <c r="J238" s="786">
        <v>160</v>
      </c>
      <c r="K238" s="786">
        <v>160</v>
      </c>
      <c r="L238" s="786">
        <v>120</v>
      </c>
      <c r="M238" s="786">
        <v>160</v>
      </c>
      <c r="N238" s="786" t="s">
        <v>1938</v>
      </c>
      <c r="O238" s="787" t="s">
        <v>1940</v>
      </c>
      <c r="P238" s="895" t="s">
        <v>49</v>
      </c>
    </row>
    <row r="239" spans="1:16" ht="202.5">
      <c r="B239" s="786" t="s">
        <v>1930</v>
      </c>
      <c r="E239" s="786" t="s">
        <v>1826</v>
      </c>
      <c r="G239" s="786" t="s">
        <v>1827</v>
      </c>
      <c r="H239" s="786" t="s">
        <v>1828</v>
      </c>
      <c r="I239" s="786">
        <v>160</v>
      </c>
      <c r="J239" s="786">
        <v>160</v>
      </c>
      <c r="K239" s="786">
        <v>160</v>
      </c>
      <c r="L239" s="786">
        <v>120</v>
      </c>
      <c r="M239" s="786">
        <v>160</v>
      </c>
      <c r="N239" s="786" t="s">
        <v>1938</v>
      </c>
      <c r="O239" s="787" t="s">
        <v>1940</v>
      </c>
      <c r="P239" s="895" t="s">
        <v>49</v>
      </c>
    </row>
    <row r="240" spans="1:16" ht="202.5">
      <c r="B240" s="786" t="s">
        <v>1905</v>
      </c>
      <c r="E240" s="786" t="s">
        <v>1826</v>
      </c>
      <c r="G240" s="786" t="s">
        <v>1827</v>
      </c>
      <c r="H240" s="786" t="s">
        <v>1828</v>
      </c>
      <c r="I240" s="786">
        <v>190</v>
      </c>
      <c r="J240" s="786">
        <v>200</v>
      </c>
      <c r="K240" s="786">
        <v>200</v>
      </c>
      <c r="L240" s="786">
        <v>125</v>
      </c>
      <c r="M240" s="786">
        <v>200</v>
      </c>
      <c r="N240" s="786" t="s">
        <v>80</v>
      </c>
      <c r="O240" s="787" t="s">
        <v>1904</v>
      </c>
      <c r="P240" s="895" t="s">
        <v>49</v>
      </c>
    </row>
    <row r="241" spans="2:16" ht="202.5">
      <c r="B241" s="786" t="s">
        <v>1824</v>
      </c>
      <c r="E241" s="786" t="s">
        <v>1826</v>
      </c>
      <c r="G241" s="786" t="s">
        <v>1827</v>
      </c>
      <c r="H241" s="786" t="s">
        <v>1828</v>
      </c>
      <c r="I241" s="786">
        <v>160</v>
      </c>
      <c r="J241" s="786">
        <v>160</v>
      </c>
      <c r="K241" s="786">
        <v>160</v>
      </c>
      <c r="L241" s="786">
        <v>120</v>
      </c>
      <c r="M241" s="786">
        <v>160</v>
      </c>
      <c r="N241" s="786" t="s">
        <v>81</v>
      </c>
      <c r="O241" s="787" t="s">
        <v>1420</v>
      </c>
      <c r="P241" s="895" t="s">
        <v>49</v>
      </c>
    </row>
    <row r="242" spans="2:16" ht="121.5">
      <c r="B242" s="786" t="s">
        <v>1427</v>
      </c>
      <c r="E242" s="786" t="s">
        <v>1821</v>
      </c>
      <c r="G242" s="786" t="s">
        <v>1822</v>
      </c>
      <c r="H242" s="786" t="s">
        <v>1823</v>
      </c>
      <c r="I242" s="786">
        <v>140</v>
      </c>
      <c r="J242" s="786">
        <v>145</v>
      </c>
      <c r="K242" s="786">
        <v>135</v>
      </c>
      <c r="L242" s="786">
        <v>115</v>
      </c>
      <c r="M242" s="786">
        <v>140</v>
      </c>
      <c r="N242" s="786" t="s">
        <v>81</v>
      </c>
      <c r="O242" s="787" t="s">
        <v>1420</v>
      </c>
      <c r="P242" s="895" t="s">
        <v>49</v>
      </c>
    </row>
    <row r="243" spans="2:16" ht="202.5">
      <c r="B243" s="786" t="s">
        <v>1560</v>
      </c>
      <c r="E243" s="786" t="s">
        <v>1826</v>
      </c>
      <c r="G243" s="786" t="s">
        <v>1827</v>
      </c>
      <c r="H243" s="786" t="s">
        <v>1828</v>
      </c>
      <c r="I243" s="786">
        <v>160</v>
      </c>
      <c r="J243" s="786">
        <v>160</v>
      </c>
      <c r="K243" s="786">
        <v>160</v>
      </c>
      <c r="L243" s="786">
        <v>120</v>
      </c>
      <c r="M243" s="786">
        <v>160</v>
      </c>
      <c r="N243" s="786" t="s">
        <v>81</v>
      </c>
      <c r="O243" s="787" t="s">
        <v>1420</v>
      </c>
      <c r="P243" s="895" t="s">
        <v>49</v>
      </c>
    </row>
    <row r="244" spans="2:16" ht="202.5">
      <c r="B244" s="786" t="s">
        <v>1582</v>
      </c>
      <c r="E244" s="786" t="s">
        <v>1826</v>
      </c>
      <c r="G244" s="786" t="s">
        <v>1827</v>
      </c>
      <c r="H244" s="786" t="s">
        <v>1828</v>
      </c>
      <c r="I244" s="786">
        <v>160</v>
      </c>
      <c r="J244" s="786">
        <v>160</v>
      </c>
      <c r="K244" s="786">
        <v>160</v>
      </c>
      <c r="L244" s="786">
        <v>120</v>
      </c>
      <c r="M244" s="786">
        <v>160</v>
      </c>
      <c r="N244" s="786" t="s">
        <v>81</v>
      </c>
      <c r="O244" s="787" t="s">
        <v>1420</v>
      </c>
      <c r="P244" s="895" t="s">
        <v>49</v>
      </c>
    </row>
    <row r="245" spans="2:16" ht="121.5">
      <c r="B245" s="786" t="s">
        <v>1439</v>
      </c>
      <c r="E245" s="786" t="s">
        <v>1821</v>
      </c>
      <c r="G245" s="786" t="s">
        <v>1822</v>
      </c>
      <c r="H245" s="786" t="s">
        <v>1823</v>
      </c>
      <c r="I245" s="786">
        <v>140</v>
      </c>
      <c r="J245" s="786">
        <v>150</v>
      </c>
      <c r="K245" s="786">
        <v>160</v>
      </c>
      <c r="L245" s="786">
        <v>120</v>
      </c>
      <c r="M245" s="786">
        <v>160</v>
      </c>
      <c r="N245" s="786" t="s">
        <v>81</v>
      </c>
      <c r="O245" s="787" t="s">
        <v>1420</v>
      </c>
      <c r="P245" s="895" t="s">
        <v>49</v>
      </c>
    </row>
    <row r="246" spans="2:16" ht="121.5">
      <c r="B246" s="786" t="s">
        <v>1795</v>
      </c>
      <c r="E246" s="786" t="s">
        <v>1821</v>
      </c>
      <c r="G246" s="786" t="s">
        <v>1822</v>
      </c>
      <c r="H246" s="786" t="s">
        <v>1823</v>
      </c>
      <c r="I246" s="786">
        <v>150</v>
      </c>
      <c r="J246" s="786">
        <v>150</v>
      </c>
      <c r="K246" s="786">
        <v>160</v>
      </c>
      <c r="L246" s="786">
        <v>110</v>
      </c>
      <c r="M246" s="786">
        <v>160</v>
      </c>
      <c r="N246" s="786" t="s">
        <v>81</v>
      </c>
      <c r="O246" s="787" t="s">
        <v>1420</v>
      </c>
      <c r="P246" s="895" t="s">
        <v>49</v>
      </c>
    </row>
    <row r="247" spans="2:16" ht="202.5">
      <c r="B247" s="786" t="s">
        <v>1421</v>
      </c>
      <c r="E247" s="786" t="s">
        <v>1826</v>
      </c>
      <c r="G247" s="786" t="s">
        <v>1827</v>
      </c>
      <c r="H247" s="786" t="s">
        <v>1828</v>
      </c>
      <c r="I247" s="786">
        <v>200</v>
      </c>
      <c r="J247" s="786">
        <v>200</v>
      </c>
      <c r="K247" s="786">
        <v>180</v>
      </c>
      <c r="L247" s="786">
        <v>145</v>
      </c>
      <c r="M247" s="786">
        <v>165</v>
      </c>
      <c r="N247" s="786" t="s">
        <v>81</v>
      </c>
      <c r="O247" s="787" t="s">
        <v>1420</v>
      </c>
      <c r="P247" s="895" t="s">
        <v>49</v>
      </c>
    </row>
    <row r="248" spans="2:16" ht="202.5">
      <c r="B248" s="786" t="s">
        <v>1430</v>
      </c>
      <c r="E248" s="786" t="s">
        <v>1826</v>
      </c>
      <c r="G248" s="786" t="s">
        <v>1827</v>
      </c>
      <c r="H248" s="786" t="s">
        <v>1828</v>
      </c>
      <c r="I248" s="786">
        <v>175</v>
      </c>
      <c r="J248" s="786">
        <v>160</v>
      </c>
      <c r="K248" s="786">
        <v>165</v>
      </c>
      <c r="L248" s="786">
        <v>125</v>
      </c>
      <c r="M248" s="786">
        <v>160</v>
      </c>
      <c r="N248" s="786" t="s">
        <v>81</v>
      </c>
      <c r="O248" s="787" t="s">
        <v>1420</v>
      </c>
      <c r="P248" s="895" t="s">
        <v>49</v>
      </c>
    </row>
    <row r="249" spans="2:16" ht="121.5">
      <c r="B249" s="786" t="s">
        <v>1830</v>
      </c>
      <c r="E249" s="786" t="s">
        <v>1821</v>
      </c>
      <c r="G249" s="786" t="s">
        <v>1822</v>
      </c>
      <c r="H249" s="786" t="s">
        <v>1823</v>
      </c>
      <c r="I249" s="786">
        <v>150</v>
      </c>
      <c r="J249" s="786">
        <v>150</v>
      </c>
      <c r="K249" s="786">
        <v>140</v>
      </c>
      <c r="L249" s="786">
        <v>110</v>
      </c>
      <c r="M249" s="786">
        <v>150</v>
      </c>
      <c r="N249" s="786" t="s">
        <v>81</v>
      </c>
      <c r="O249" s="787" t="s">
        <v>1420</v>
      </c>
      <c r="P249" s="895" t="s">
        <v>49</v>
      </c>
    </row>
    <row r="250" spans="2:16" ht="121.5">
      <c r="B250" s="786" t="s">
        <v>1571</v>
      </c>
      <c r="E250" s="786" t="s">
        <v>1821</v>
      </c>
      <c r="G250" s="786" t="s">
        <v>1822</v>
      </c>
      <c r="H250" s="786" t="s">
        <v>1823</v>
      </c>
      <c r="I250" s="786">
        <v>125</v>
      </c>
      <c r="J250" s="786">
        <v>140</v>
      </c>
      <c r="K250" s="786">
        <v>155</v>
      </c>
      <c r="L250" s="786">
        <v>120</v>
      </c>
      <c r="M250" s="786">
        <v>140</v>
      </c>
      <c r="N250" s="786" t="s">
        <v>81</v>
      </c>
      <c r="O250" s="787" t="s">
        <v>1420</v>
      </c>
      <c r="P250" s="895" t="s">
        <v>49</v>
      </c>
    </row>
    <row r="251" spans="2:16" ht="121.5">
      <c r="B251" s="786" t="s">
        <v>1751</v>
      </c>
      <c r="E251" s="786" t="s">
        <v>1821</v>
      </c>
      <c r="G251" s="786" t="s">
        <v>1822</v>
      </c>
      <c r="H251" s="786" t="s">
        <v>1823</v>
      </c>
      <c r="I251" s="786">
        <v>155</v>
      </c>
      <c r="J251" s="786">
        <v>150</v>
      </c>
      <c r="K251" s="786">
        <v>140</v>
      </c>
      <c r="L251" s="786">
        <v>115</v>
      </c>
      <c r="M251" s="786">
        <v>140</v>
      </c>
      <c r="N251" s="786" t="s">
        <v>81</v>
      </c>
      <c r="O251" s="787" t="s">
        <v>1420</v>
      </c>
      <c r="P251" s="895" t="s">
        <v>49</v>
      </c>
    </row>
    <row r="252" spans="2:16" ht="121.5">
      <c r="B252" s="786" t="s">
        <v>1442</v>
      </c>
      <c r="E252" s="786" t="s">
        <v>1821</v>
      </c>
      <c r="G252" s="786" t="s">
        <v>1822</v>
      </c>
      <c r="H252" s="786" t="s">
        <v>1823</v>
      </c>
      <c r="I252" s="786">
        <v>150</v>
      </c>
      <c r="J252" s="786">
        <v>160</v>
      </c>
      <c r="K252" s="786">
        <v>140</v>
      </c>
      <c r="L252" s="786">
        <v>120</v>
      </c>
      <c r="M252" s="786">
        <v>150</v>
      </c>
      <c r="N252" s="786" t="s">
        <v>81</v>
      </c>
      <c r="O252" s="787" t="s">
        <v>1420</v>
      </c>
      <c r="P252" s="895" t="s">
        <v>49</v>
      </c>
    </row>
    <row r="253" spans="2:16" ht="121.5">
      <c r="B253" s="786" t="s">
        <v>1832</v>
      </c>
      <c r="E253" s="786" t="s">
        <v>1821</v>
      </c>
      <c r="G253" s="786" t="s">
        <v>1822</v>
      </c>
      <c r="H253" s="786" t="s">
        <v>1823</v>
      </c>
      <c r="I253" s="786">
        <v>120</v>
      </c>
      <c r="J253" s="786">
        <v>155</v>
      </c>
      <c r="K253" s="786">
        <v>145</v>
      </c>
      <c r="L253" s="786">
        <v>85</v>
      </c>
      <c r="M253" s="786">
        <v>125</v>
      </c>
      <c r="N253" s="786" t="s">
        <v>81</v>
      </c>
      <c r="O253" s="787" t="s">
        <v>1420</v>
      </c>
      <c r="P253" s="895" t="s">
        <v>49</v>
      </c>
    </row>
    <row r="254" spans="2:16" ht="121.5">
      <c r="B254" s="786" t="s">
        <v>1748</v>
      </c>
      <c r="E254" s="786" t="s">
        <v>1821</v>
      </c>
      <c r="G254" s="786" t="s">
        <v>1822</v>
      </c>
      <c r="H254" s="786" t="s">
        <v>1823</v>
      </c>
      <c r="I254" s="786">
        <v>135</v>
      </c>
      <c r="J254" s="786">
        <v>150</v>
      </c>
      <c r="K254" s="786">
        <v>135</v>
      </c>
      <c r="L254" s="786">
        <v>90</v>
      </c>
      <c r="M254" s="786">
        <v>125</v>
      </c>
      <c r="N254" s="786" t="s">
        <v>81</v>
      </c>
      <c r="O254" s="787" t="s">
        <v>1420</v>
      </c>
      <c r="P254" s="895" t="s">
        <v>49</v>
      </c>
    </row>
    <row r="255" spans="2:16" ht="121.5">
      <c r="B255" s="786" t="s">
        <v>1747</v>
      </c>
      <c r="E255" s="786" t="s">
        <v>1821</v>
      </c>
      <c r="G255" s="786" t="s">
        <v>1822</v>
      </c>
      <c r="H255" s="786" t="s">
        <v>1823</v>
      </c>
      <c r="I255" s="786">
        <v>140</v>
      </c>
      <c r="J255" s="786">
        <v>125</v>
      </c>
      <c r="K255" s="786">
        <v>130</v>
      </c>
      <c r="L255" s="786">
        <v>90</v>
      </c>
      <c r="M255" s="786">
        <v>125</v>
      </c>
      <c r="N255" s="786" t="s">
        <v>81</v>
      </c>
      <c r="O255" s="787" t="s">
        <v>1420</v>
      </c>
      <c r="P255" s="895" t="s">
        <v>49</v>
      </c>
    </row>
    <row r="256" spans="2:16" ht="121.5">
      <c r="B256" s="786" t="s">
        <v>1578</v>
      </c>
      <c r="E256" s="786" t="s">
        <v>1821</v>
      </c>
      <c r="G256" s="786" t="s">
        <v>1822</v>
      </c>
      <c r="H256" s="786" t="s">
        <v>1823</v>
      </c>
      <c r="I256" s="786">
        <v>135</v>
      </c>
      <c r="J256" s="786">
        <v>130</v>
      </c>
      <c r="K256" s="786">
        <v>145</v>
      </c>
      <c r="L256" s="786">
        <v>110</v>
      </c>
      <c r="M256" s="786">
        <v>135</v>
      </c>
      <c r="N256" s="786" t="s">
        <v>81</v>
      </c>
      <c r="O256" s="787" t="s">
        <v>1420</v>
      </c>
      <c r="P256" s="895" t="s">
        <v>49</v>
      </c>
    </row>
    <row r="257" spans="2:16" ht="121.5">
      <c r="B257" s="786" t="s">
        <v>1834</v>
      </c>
      <c r="E257" s="786" t="s">
        <v>1821</v>
      </c>
      <c r="G257" s="786" t="s">
        <v>1822</v>
      </c>
      <c r="H257" s="786" t="s">
        <v>1823</v>
      </c>
      <c r="I257" s="786">
        <v>155</v>
      </c>
      <c r="J257" s="786">
        <v>155</v>
      </c>
      <c r="K257" s="786">
        <v>130</v>
      </c>
      <c r="L257" s="786">
        <v>115</v>
      </c>
      <c r="M257" s="786">
        <v>145</v>
      </c>
      <c r="N257" s="786" t="s">
        <v>81</v>
      </c>
      <c r="O257" s="787" t="s">
        <v>1420</v>
      </c>
      <c r="P257" s="895" t="s">
        <v>49</v>
      </c>
    </row>
    <row r="258" spans="2:16" ht="202.5">
      <c r="B258" s="786" t="s">
        <v>1424</v>
      </c>
      <c r="E258" s="786" t="s">
        <v>1826</v>
      </c>
      <c r="G258" s="786" t="s">
        <v>1827</v>
      </c>
      <c r="H258" s="786" t="s">
        <v>1828</v>
      </c>
      <c r="I258" s="786">
        <v>150</v>
      </c>
      <c r="J258" s="786">
        <v>150</v>
      </c>
      <c r="K258" s="786">
        <v>170</v>
      </c>
      <c r="L258" s="786">
        <v>140</v>
      </c>
      <c r="M258" s="786">
        <v>170</v>
      </c>
      <c r="N258" s="786" t="s">
        <v>81</v>
      </c>
      <c r="O258" s="787" t="s">
        <v>1420</v>
      </c>
      <c r="P258" s="895" t="s">
        <v>49</v>
      </c>
    </row>
    <row r="259" spans="2:16" ht="202.5">
      <c r="B259" s="786" t="s">
        <v>1415</v>
      </c>
      <c r="E259" s="786" t="s">
        <v>1826</v>
      </c>
      <c r="G259" s="786" t="s">
        <v>1827</v>
      </c>
      <c r="H259" s="786" t="s">
        <v>1828</v>
      </c>
      <c r="I259" s="786">
        <v>170</v>
      </c>
      <c r="J259" s="786">
        <v>160</v>
      </c>
      <c r="K259" s="786">
        <v>160</v>
      </c>
      <c r="L259" s="786">
        <v>130</v>
      </c>
      <c r="M259" s="786">
        <v>170</v>
      </c>
      <c r="N259" s="786" t="s">
        <v>81</v>
      </c>
      <c r="O259" s="787" t="s">
        <v>519</v>
      </c>
      <c r="P259" s="895" t="s">
        <v>49</v>
      </c>
    </row>
    <row r="260" spans="2:16" ht="202.5">
      <c r="B260" s="786" t="s">
        <v>1454</v>
      </c>
      <c r="E260" s="786" t="s">
        <v>1826</v>
      </c>
      <c r="G260" s="786" t="s">
        <v>1827</v>
      </c>
      <c r="H260" s="786" t="s">
        <v>1828</v>
      </c>
      <c r="I260" s="786">
        <v>165</v>
      </c>
      <c r="J260" s="786">
        <v>160</v>
      </c>
      <c r="K260" s="786">
        <v>155</v>
      </c>
      <c r="L260" s="786">
        <v>125</v>
      </c>
      <c r="M260" s="786">
        <v>170</v>
      </c>
      <c r="N260" s="786" t="s">
        <v>81</v>
      </c>
      <c r="O260" s="787" t="s">
        <v>519</v>
      </c>
      <c r="P260" s="895" t="s">
        <v>49</v>
      </c>
    </row>
    <row r="261" spans="2:16" ht="121.5">
      <c r="B261" s="786" t="s">
        <v>1460</v>
      </c>
      <c r="E261" s="786" t="s">
        <v>1821</v>
      </c>
      <c r="G261" s="786" t="s">
        <v>1822</v>
      </c>
      <c r="H261" s="786" t="s">
        <v>1823</v>
      </c>
      <c r="I261" s="786">
        <v>155</v>
      </c>
      <c r="J261" s="786">
        <v>160</v>
      </c>
      <c r="K261" s="786">
        <v>165</v>
      </c>
      <c r="L261" s="786">
        <v>110</v>
      </c>
      <c r="M261" s="786">
        <v>155</v>
      </c>
      <c r="N261" s="786" t="s">
        <v>81</v>
      </c>
      <c r="O261" s="787" t="s">
        <v>1457</v>
      </c>
      <c r="P261" s="895" t="s">
        <v>49</v>
      </c>
    </row>
    <row r="262" spans="2:16" ht="202.5">
      <c r="B262" s="786" t="s">
        <v>1835</v>
      </c>
      <c r="E262" s="786" t="s">
        <v>1826</v>
      </c>
      <c r="G262" s="786" t="s">
        <v>1827</v>
      </c>
      <c r="H262" s="786" t="s">
        <v>1828</v>
      </c>
      <c r="I262" s="786">
        <v>165</v>
      </c>
      <c r="J262" s="786">
        <v>170</v>
      </c>
      <c r="K262" s="786">
        <v>175</v>
      </c>
      <c r="L262" s="786">
        <v>140</v>
      </c>
      <c r="M262" s="786">
        <v>190</v>
      </c>
      <c r="N262" s="786" t="s">
        <v>81</v>
      </c>
      <c r="O262" s="787" t="s">
        <v>1457</v>
      </c>
      <c r="P262" s="895" t="s">
        <v>49</v>
      </c>
    </row>
    <row r="263" spans="2:16" ht="202.5">
      <c r="B263" s="786" t="s">
        <v>1836</v>
      </c>
      <c r="E263" s="786" t="s">
        <v>1826</v>
      </c>
      <c r="G263" s="786" t="s">
        <v>1827</v>
      </c>
      <c r="H263" s="786" t="s">
        <v>1828</v>
      </c>
      <c r="I263" s="786">
        <v>165</v>
      </c>
      <c r="J263" s="786">
        <v>165</v>
      </c>
      <c r="K263" s="786">
        <v>175</v>
      </c>
      <c r="L263" s="786">
        <v>130</v>
      </c>
      <c r="M263" s="786">
        <v>190</v>
      </c>
      <c r="N263" s="786" t="s">
        <v>81</v>
      </c>
      <c r="O263" s="787" t="s">
        <v>1457</v>
      </c>
      <c r="P263" s="895" t="s">
        <v>49</v>
      </c>
    </row>
    <row r="264" spans="2:16" ht="202.5">
      <c r="B264" s="786" t="s">
        <v>1837</v>
      </c>
      <c r="E264" s="786" t="s">
        <v>1826</v>
      </c>
      <c r="G264" s="786" t="s">
        <v>1827</v>
      </c>
      <c r="H264" s="786" t="s">
        <v>1828</v>
      </c>
      <c r="I264" s="786">
        <v>170</v>
      </c>
      <c r="J264" s="786">
        <v>200</v>
      </c>
      <c r="K264" s="786">
        <v>200</v>
      </c>
      <c r="L264" s="786">
        <v>150</v>
      </c>
      <c r="M264" s="786">
        <v>190</v>
      </c>
      <c r="N264" s="786" t="s">
        <v>81</v>
      </c>
      <c r="O264" s="787" t="s">
        <v>1457</v>
      </c>
      <c r="P264" s="895" t="s">
        <v>49</v>
      </c>
    </row>
    <row r="265" spans="2:16" ht="202.5">
      <c r="B265" s="786" t="s">
        <v>1566</v>
      </c>
      <c r="E265" s="786" t="s">
        <v>1826</v>
      </c>
      <c r="G265" s="786" t="s">
        <v>1827</v>
      </c>
      <c r="H265" s="786" t="s">
        <v>1828</v>
      </c>
      <c r="I265" s="786">
        <v>160</v>
      </c>
      <c r="J265" s="786">
        <v>160</v>
      </c>
      <c r="K265" s="786">
        <v>175</v>
      </c>
      <c r="L265" s="786">
        <v>120</v>
      </c>
      <c r="M265" s="786">
        <v>175</v>
      </c>
      <c r="N265" s="786" t="s">
        <v>81</v>
      </c>
      <c r="O265" s="787" t="s">
        <v>1457</v>
      </c>
      <c r="P265" s="895" t="s">
        <v>49</v>
      </c>
    </row>
    <row r="266" spans="2:16" ht="202.5">
      <c r="B266" s="786" t="s">
        <v>1458</v>
      </c>
      <c r="E266" s="786" t="s">
        <v>1826</v>
      </c>
      <c r="G266" s="786" t="s">
        <v>1827</v>
      </c>
      <c r="H266" s="786" t="s">
        <v>1828</v>
      </c>
      <c r="I266" s="786">
        <v>175</v>
      </c>
      <c r="J266" s="786">
        <v>190</v>
      </c>
      <c r="K266" s="786">
        <v>190</v>
      </c>
      <c r="L266" s="786">
        <v>130</v>
      </c>
      <c r="M266" s="786">
        <v>165</v>
      </c>
      <c r="N266" s="786" t="s">
        <v>81</v>
      </c>
      <c r="O266" s="787" t="s">
        <v>1457</v>
      </c>
      <c r="P266" s="895" t="s">
        <v>49</v>
      </c>
    </row>
    <row r="267" spans="2:16" ht="202.5">
      <c r="B267" s="786" t="s">
        <v>1838</v>
      </c>
      <c r="E267" s="786" t="s">
        <v>1826</v>
      </c>
      <c r="G267" s="786" t="s">
        <v>1827</v>
      </c>
      <c r="H267" s="786" t="s">
        <v>1828</v>
      </c>
      <c r="I267" s="786">
        <v>175</v>
      </c>
      <c r="J267" s="786">
        <v>190</v>
      </c>
      <c r="K267" s="786">
        <v>175</v>
      </c>
      <c r="L267" s="786">
        <v>115</v>
      </c>
      <c r="M267" s="786">
        <v>180</v>
      </c>
      <c r="N267" s="786" t="s">
        <v>81</v>
      </c>
      <c r="O267" s="787" t="s">
        <v>1457</v>
      </c>
      <c r="P267" s="895" t="s">
        <v>49</v>
      </c>
    </row>
    <row r="268" spans="2:16" ht="202.5">
      <c r="B268" s="786" t="s">
        <v>1840</v>
      </c>
      <c r="E268" s="786" t="s">
        <v>1826</v>
      </c>
      <c r="G268" s="786" t="s">
        <v>1827</v>
      </c>
      <c r="H268" s="786" t="s">
        <v>1828</v>
      </c>
      <c r="I268" s="786">
        <v>160</v>
      </c>
      <c r="J268" s="786">
        <v>165</v>
      </c>
      <c r="K268" s="786">
        <v>180</v>
      </c>
      <c r="L268" s="786">
        <v>120</v>
      </c>
      <c r="M268" s="786">
        <v>185</v>
      </c>
      <c r="N268" s="786" t="s">
        <v>81</v>
      </c>
      <c r="O268" s="787" t="s">
        <v>1457</v>
      </c>
      <c r="P268" s="895" t="s">
        <v>49</v>
      </c>
    </row>
    <row r="269" spans="2:16" ht="121.5">
      <c r="B269" s="786" t="s">
        <v>1841</v>
      </c>
      <c r="E269" s="786" t="s">
        <v>1821</v>
      </c>
      <c r="G269" s="786" t="s">
        <v>1822</v>
      </c>
      <c r="H269" s="786" t="s">
        <v>1823</v>
      </c>
      <c r="I269" s="786">
        <v>110</v>
      </c>
      <c r="J269" s="786">
        <v>160</v>
      </c>
      <c r="K269" s="786">
        <v>150</v>
      </c>
      <c r="L269" s="786">
        <v>70</v>
      </c>
      <c r="M269" s="786">
        <v>150</v>
      </c>
      <c r="N269" s="786" t="s">
        <v>81</v>
      </c>
      <c r="O269" s="787" t="s">
        <v>1457</v>
      </c>
      <c r="P269" s="895" t="s">
        <v>49</v>
      </c>
    </row>
    <row r="270" spans="2:16" ht="121.5">
      <c r="B270" s="786" t="s">
        <v>1796</v>
      </c>
      <c r="E270" s="786" t="s">
        <v>1821</v>
      </c>
      <c r="G270" s="786" t="s">
        <v>1822</v>
      </c>
      <c r="H270" s="786" t="s">
        <v>1823</v>
      </c>
      <c r="I270" s="786">
        <v>140</v>
      </c>
      <c r="J270" s="786">
        <v>135</v>
      </c>
      <c r="K270" s="786">
        <v>145</v>
      </c>
      <c r="L270" s="786">
        <v>105</v>
      </c>
      <c r="M270" s="786">
        <v>130</v>
      </c>
      <c r="N270" s="786" t="s">
        <v>81</v>
      </c>
      <c r="O270" s="787" t="s">
        <v>472</v>
      </c>
      <c r="P270" s="895" t="s">
        <v>49</v>
      </c>
    </row>
    <row r="271" spans="2:16" ht="121.5">
      <c r="B271" s="786" t="s">
        <v>1572</v>
      </c>
      <c r="E271" s="786" t="s">
        <v>1821</v>
      </c>
      <c r="G271" s="786" t="s">
        <v>1822</v>
      </c>
      <c r="H271" s="786" t="s">
        <v>1823</v>
      </c>
      <c r="I271" s="786">
        <v>140</v>
      </c>
      <c r="J271" s="786">
        <v>155</v>
      </c>
      <c r="K271" s="786">
        <v>135</v>
      </c>
      <c r="L271" s="786">
        <v>90</v>
      </c>
      <c r="M271" s="786">
        <v>145</v>
      </c>
      <c r="N271" s="786" t="s">
        <v>81</v>
      </c>
      <c r="O271" s="787" t="s">
        <v>472</v>
      </c>
      <c r="P271" s="895" t="s">
        <v>49</v>
      </c>
    </row>
    <row r="272" spans="2:16" ht="121.5">
      <c r="B272" s="786" t="s">
        <v>1418</v>
      </c>
      <c r="E272" s="786" t="s">
        <v>1821</v>
      </c>
      <c r="G272" s="786" t="s">
        <v>1822</v>
      </c>
      <c r="H272" s="786" t="s">
        <v>1823</v>
      </c>
      <c r="I272" s="786">
        <v>150</v>
      </c>
      <c r="J272" s="786">
        <v>160</v>
      </c>
      <c r="K272" s="786">
        <v>150</v>
      </c>
      <c r="L272" s="786">
        <v>120</v>
      </c>
      <c r="M272" s="786">
        <v>140</v>
      </c>
      <c r="N272" s="786" t="s">
        <v>81</v>
      </c>
      <c r="O272" s="787" t="s">
        <v>472</v>
      </c>
      <c r="P272" s="895" t="s">
        <v>49</v>
      </c>
    </row>
    <row r="273" spans="2:16" ht="121.5">
      <c r="B273" s="786" t="s">
        <v>1448</v>
      </c>
      <c r="E273" s="786" t="s">
        <v>1821</v>
      </c>
      <c r="G273" s="786" t="s">
        <v>1822</v>
      </c>
      <c r="H273" s="786" t="s">
        <v>1823</v>
      </c>
      <c r="I273" s="786">
        <v>155</v>
      </c>
      <c r="J273" s="786">
        <v>150</v>
      </c>
      <c r="K273" s="786">
        <v>145</v>
      </c>
      <c r="L273" s="786">
        <v>110</v>
      </c>
      <c r="M273" s="786">
        <v>150</v>
      </c>
      <c r="N273" s="786" t="s">
        <v>81</v>
      </c>
      <c r="O273" s="787" t="s">
        <v>472</v>
      </c>
      <c r="P273" s="895" t="s">
        <v>49</v>
      </c>
    </row>
    <row r="274" spans="2:16" ht="202.5">
      <c r="B274" s="786" t="s">
        <v>1844</v>
      </c>
      <c r="E274" s="786" t="s">
        <v>1826</v>
      </c>
      <c r="G274" s="786" t="s">
        <v>1827</v>
      </c>
      <c r="H274" s="786" t="s">
        <v>1828</v>
      </c>
      <c r="I274" s="786">
        <v>175</v>
      </c>
      <c r="J274" s="786">
        <v>190</v>
      </c>
      <c r="K274" s="786">
        <v>190</v>
      </c>
      <c r="L274" s="786">
        <v>150</v>
      </c>
      <c r="M274" s="786">
        <v>180</v>
      </c>
      <c r="N274" s="786" t="s">
        <v>81</v>
      </c>
      <c r="O274" s="787" t="s">
        <v>1845</v>
      </c>
      <c r="P274" s="895" t="s">
        <v>49</v>
      </c>
    </row>
    <row r="275" spans="2:16" ht="202.5">
      <c r="B275" s="786" t="s">
        <v>1846</v>
      </c>
      <c r="E275" s="786" t="s">
        <v>1826</v>
      </c>
      <c r="G275" s="786" t="s">
        <v>1827</v>
      </c>
      <c r="H275" s="786" t="s">
        <v>1828</v>
      </c>
      <c r="I275" s="786">
        <v>180</v>
      </c>
      <c r="J275" s="786">
        <v>190</v>
      </c>
      <c r="K275" s="786">
        <v>160</v>
      </c>
      <c r="L275" s="786">
        <v>100</v>
      </c>
      <c r="M275" s="786">
        <v>190</v>
      </c>
      <c r="N275" s="786" t="s">
        <v>79</v>
      </c>
      <c r="O275" s="787" t="s">
        <v>1847</v>
      </c>
      <c r="P275" s="895" t="s">
        <v>49</v>
      </c>
    </row>
    <row r="276" spans="2:16" ht="121.5">
      <c r="B276" s="786" t="s">
        <v>1931</v>
      </c>
      <c r="E276" s="786" t="s">
        <v>1821</v>
      </c>
      <c r="G276" s="786" t="s">
        <v>1822</v>
      </c>
      <c r="H276" s="786" t="s">
        <v>1823</v>
      </c>
      <c r="I276" s="786">
        <v>150</v>
      </c>
      <c r="J276" s="786">
        <v>165</v>
      </c>
      <c r="K276" s="786">
        <v>175</v>
      </c>
      <c r="L276" s="786">
        <v>120</v>
      </c>
      <c r="M276" s="786">
        <v>135</v>
      </c>
      <c r="N276" s="786" t="s">
        <v>79</v>
      </c>
      <c r="O276" s="787" t="s">
        <v>1941</v>
      </c>
      <c r="P276" s="895" t="s">
        <v>49</v>
      </c>
    </row>
    <row r="277" spans="2:16" ht="202.5">
      <c r="B277" s="891" t="s">
        <v>2139</v>
      </c>
      <c r="E277" s="786" t="s">
        <v>1826</v>
      </c>
      <c r="G277" s="786" t="s">
        <v>1827</v>
      </c>
      <c r="H277" s="786" t="s">
        <v>1828</v>
      </c>
      <c r="I277" s="786">
        <v>160</v>
      </c>
      <c r="J277" s="786">
        <v>180</v>
      </c>
      <c r="K277" s="786">
        <v>180</v>
      </c>
      <c r="L277" s="786">
        <v>130</v>
      </c>
      <c r="M277" s="786">
        <v>190</v>
      </c>
      <c r="N277" s="891" t="s">
        <v>79</v>
      </c>
      <c r="O277" s="894" t="s">
        <v>2141</v>
      </c>
      <c r="P277" s="895" t="s">
        <v>49</v>
      </c>
    </row>
    <row r="278" spans="2:16" ht="243">
      <c r="B278" s="891" t="s">
        <v>1469</v>
      </c>
      <c r="E278" s="786" t="s">
        <v>1849</v>
      </c>
      <c r="G278" s="786" t="s">
        <v>1850</v>
      </c>
      <c r="H278" s="786" t="s">
        <v>1851</v>
      </c>
      <c r="I278" s="786">
        <v>120</v>
      </c>
      <c r="J278" s="786">
        <v>130</v>
      </c>
      <c r="K278" s="786">
        <v>135</v>
      </c>
      <c r="L278" s="786">
        <v>40</v>
      </c>
      <c r="M278" s="786">
        <v>105</v>
      </c>
      <c r="N278" s="891" t="s">
        <v>79</v>
      </c>
      <c r="O278" s="894" t="s">
        <v>1477</v>
      </c>
      <c r="P278" s="895" t="s">
        <v>49</v>
      </c>
    </row>
    <row r="279" spans="2:16" ht="121.5">
      <c r="B279" s="891" t="s">
        <v>1848</v>
      </c>
      <c r="E279" s="786" t="s">
        <v>1821</v>
      </c>
      <c r="G279" s="786" t="s">
        <v>1822</v>
      </c>
      <c r="H279" s="786" t="s">
        <v>1823</v>
      </c>
      <c r="I279" s="786">
        <v>160</v>
      </c>
      <c r="J279" s="786">
        <v>150</v>
      </c>
      <c r="K279" s="786">
        <v>190</v>
      </c>
      <c r="L279" s="786">
        <v>90</v>
      </c>
      <c r="M279" s="786">
        <v>150</v>
      </c>
      <c r="N279" s="891" t="s">
        <v>79</v>
      </c>
      <c r="O279" s="894" t="s">
        <v>1477</v>
      </c>
      <c r="P279" s="895" t="s">
        <v>49</v>
      </c>
    </row>
    <row r="280" spans="2:16" ht="243">
      <c r="B280" s="891" t="s">
        <v>1470</v>
      </c>
      <c r="E280" s="786" t="s">
        <v>1849</v>
      </c>
      <c r="G280" s="786" t="s">
        <v>1850</v>
      </c>
      <c r="H280" s="786" t="s">
        <v>1851</v>
      </c>
      <c r="I280" s="786">
        <v>105</v>
      </c>
      <c r="J280" s="786">
        <v>100</v>
      </c>
      <c r="K280" s="786">
        <v>110</v>
      </c>
      <c r="L280" s="786">
        <v>70</v>
      </c>
      <c r="M280" s="786">
        <v>125</v>
      </c>
      <c r="N280" s="891" t="s">
        <v>79</v>
      </c>
      <c r="O280" s="894" t="s">
        <v>1477</v>
      </c>
      <c r="P280" s="895" t="s">
        <v>49</v>
      </c>
    </row>
    <row r="281" spans="2:16" ht="121.5">
      <c r="B281" s="891" t="s">
        <v>2140</v>
      </c>
      <c r="E281" s="786" t="s">
        <v>1821</v>
      </c>
      <c r="G281" s="786" t="s">
        <v>1822</v>
      </c>
      <c r="H281" s="786" t="s">
        <v>1823</v>
      </c>
      <c r="I281" s="786">
        <v>115</v>
      </c>
      <c r="J281" s="786">
        <v>100</v>
      </c>
      <c r="K281" s="786">
        <v>145</v>
      </c>
      <c r="L281" s="786">
        <v>90</v>
      </c>
      <c r="M281" s="786">
        <v>140</v>
      </c>
      <c r="N281" s="891" t="s">
        <v>79</v>
      </c>
      <c r="O281" s="894" t="s">
        <v>1413</v>
      </c>
      <c r="P281" s="895" t="s">
        <v>49</v>
      </c>
    </row>
    <row r="282" spans="2:16" ht="121.5">
      <c r="B282" s="891" t="s">
        <v>1932</v>
      </c>
      <c r="E282" s="786" t="s">
        <v>1821</v>
      </c>
      <c r="G282" s="786" t="s">
        <v>1822</v>
      </c>
      <c r="H282" s="786" t="s">
        <v>1823</v>
      </c>
      <c r="I282" s="786">
        <v>120</v>
      </c>
      <c r="J282" s="786">
        <v>100</v>
      </c>
      <c r="K282" s="786">
        <v>140</v>
      </c>
      <c r="L282" s="786">
        <v>100</v>
      </c>
      <c r="M282" s="786">
        <v>140</v>
      </c>
      <c r="N282" s="891" t="s">
        <v>79</v>
      </c>
      <c r="O282" s="894" t="s">
        <v>1413</v>
      </c>
      <c r="P282" s="895" t="s">
        <v>49</v>
      </c>
    </row>
    <row r="283" spans="2:16" ht="121.5">
      <c r="B283" s="891" t="s">
        <v>1414</v>
      </c>
      <c r="E283" s="786" t="s">
        <v>1821</v>
      </c>
      <c r="G283" s="786" t="s">
        <v>1822</v>
      </c>
      <c r="H283" s="786" t="s">
        <v>1823</v>
      </c>
      <c r="I283" s="786">
        <v>155</v>
      </c>
      <c r="J283" s="786">
        <v>145</v>
      </c>
      <c r="K283" s="786">
        <v>165</v>
      </c>
      <c r="L283" s="786">
        <v>110</v>
      </c>
      <c r="M283" s="786">
        <v>155</v>
      </c>
      <c r="N283" s="891" t="s">
        <v>79</v>
      </c>
      <c r="O283" s="894" t="s">
        <v>1413</v>
      </c>
      <c r="P283" s="895" t="s">
        <v>49</v>
      </c>
    </row>
    <row r="284" spans="2:16" ht="121.5">
      <c r="B284" s="891" t="s">
        <v>1933</v>
      </c>
      <c r="E284" s="786" t="s">
        <v>1821</v>
      </c>
      <c r="G284" s="786" t="s">
        <v>1822</v>
      </c>
      <c r="H284" s="786" t="s">
        <v>1823</v>
      </c>
      <c r="I284" s="786">
        <v>130</v>
      </c>
      <c r="J284" s="786">
        <v>180</v>
      </c>
      <c r="K284" s="786">
        <v>170</v>
      </c>
      <c r="L284" s="786">
        <v>70</v>
      </c>
      <c r="M284" s="786">
        <v>140</v>
      </c>
      <c r="N284" s="891" t="s">
        <v>79</v>
      </c>
      <c r="O284" s="894" t="s">
        <v>1413</v>
      </c>
      <c r="P284" s="895" t="s">
        <v>49</v>
      </c>
    </row>
    <row r="285" spans="2:16" ht="202.5">
      <c r="B285" s="891" t="s">
        <v>1934</v>
      </c>
      <c r="E285" s="892" t="s">
        <v>1826</v>
      </c>
      <c r="G285" s="892" t="s">
        <v>1827</v>
      </c>
      <c r="H285" s="892" t="s">
        <v>1828</v>
      </c>
      <c r="I285" s="786">
        <v>180</v>
      </c>
      <c r="J285" s="786">
        <v>180</v>
      </c>
      <c r="K285" s="786">
        <v>160</v>
      </c>
      <c r="L285" s="786">
        <v>110</v>
      </c>
      <c r="M285" s="786">
        <v>160</v>
      </c>
      <c r="N285" s="891" t="s">
        <v>79</v>
      </c>
      <c r="O285" s="894" t="s">
        <v>1413</v>
      </c>
      <c r="P285" s="895" t="s">
        <v>49</v>
      </c>
    </row>
    <row r="286" spans="2:16" ht="121.5">
      <c r="B286" s="891" t="s">
        <v>1853</v>
      </c>
      <c r="E286" s="786" t="s">
        <v>1821</v>
      </c>
      <c r="G286" s="786" t="s">
        <v>1822</v>
      </c>
      <c r="H286" s="786" t="s">
        <v>1823</v>
      </c>
      <c r="I286" s="786">
        <v>140</v>
      </c>
      <c r="J286" s="786">
        <v>150</v>
      </c>
      <c r="K286" s="786">
        <v>190</v>
      </c>
      <c r="L286" s="786">
        <v>100</v>
      </c>
      <c r="M286" s="786">
        <v>160</v>
      </c>
      <c r="N286" s="891" t="s">
        <v>79</v>
      </c>
      <c r="O286" s="894" t="s">
        <v>1413</v>
      </c>
      <c r="P286" s="895" t="s">
        <v>49</v>
      </c>
    </row>
    <row r="287" spans="2:16" ht="202.5">
      <c r="B287" s="891" t="s">
        <v>1714</v>
      </c>
      <c r="E287" s="786" t="s">
        <v>1826</v>
      </c>
      <c r="G287" s="786" t="s">
        <v>1827</v>
      </c>
      <c r="H287" s="786" t="s">
        <v>1828</v>
      </c>
      <c r="I287" s="786">
        <v>200</v>
      </c>
      <c r="J287" s="786">
        <v>200</v>
      </c>
      <c r="K287" s="786">
        <v>160</v>
      </c>
      <c r="L287" s="786">
        <v>70</v>
      </c>
      <c r="M287" s="786">
        <v>145</v>
      </c>
      <c r="N287" s="891" t="s">
        <v>79</v>
      </c>
      <c r="O287" s="894" t="s">
        <v>1413</v>
      </c>
      <c r="P287" s="895" t="s">
        <v>49</v>
      </c>
    </row>
  </sheetData>
  <mergeCells count="5">
    <mergeCell ref="A75:L75"/>
    <mergeCell ref="A178:P178"/>
    <mergeCell ref="A67:L67"/>
    <mergeCell ref="A72:L72"/>
    <mergeCell ref="A131:P131"/>
  </mergeCells>
  <phoneticPr fontId="45" type="noConversion"/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43"/>
  <sheetViews>
    <sheetView topLeftCell="A26" zoomScale="90" zoomScaleNormal="90" workbookViewId="0">
      <selection activeCell="L43" sqref="L43"/>
    </sheetView>
  </sheetViews>
  <sheetFormatPr defaultColWidth="10.7109375" defaultRowHeight="12.75"/>
  <cols>
    <col min="1" max="1" width="5.28515625" style="134" customWidth="1"/>
    <col min="2" max="2" width="9.85546875" style="222" customWidth="1"/>
    <col min="3" max="3" width="21.7109375" style="131" customWidth="1"/>
    <col min="4" max="4" width="23.140625" style="131" bestFit="1" customWidth="1"/>
    <col min="5" max="5" width="26.140625" style="131" bestFit="1" customWidth="1"/>
    <col min="6" max="6" width="35.7109375" style="87" customWidth="1"/>
    <col min="7" max="7" width="42.7109375" style="131" bestFit="1" customWidth="1"/>
    <col min="8" max="8" width="53.85546875" style="131" bestFit="1" customWidth="1"/>
    <col min="9" max="16384" width="10.7109375" style="131"/>
  </cols>
  <sheetData>
    <row r="1" spans="1:8" s="133" customFormat="1" ht="18.75">
      <c r="A1" s="4" t="s">
        <v>422</v>
      </c>
      <c r="B1" s="223"/>
      <c r="F1" s="141"/>
      <c r="G1" s="141"/>
    </row>
    <row r="2" spans="1:8" s="307" customFormat="1" ht="39.75" customHeight="1">
      <c r="A2" s="482" t="s">
        <v>3</v>
      </c>
      <c r="B2" s="483" t="s">
        <v>707</v>
      </c>
      <c r="C2" s="483" t="s">
        <v>672</v>
      </c>
      <c r="D2" s="482" t="s">
        <v>667</v>
      </c>
      <c r="E2" s="482" t="s">
        <v>250</v>
      </c>
      <c r="F2" s="482" t="s">
        <v>705</v>
      </c>
      <c r="G2" s="482" t="s">
        <v>706</v>
      </c>
      <c r="H2" s="482" t="s">
        <v>668</v>
      </c>
    </row>
    <row r="3" spans="1:8" s="141" customFormat="1" ht="55.5" customHeight="1">
      <c r="A3" s="764">
        <v>1</v>
      </c>
      <c r="B3" s="765" t="s">
        <v>46</v>
      </c>
      <c r="C3" s="766" t="s">
        <v>1215</v>
      </c>
      <c r="D3" s="766" t="s">
        <v>1248</v>
      </c>
      <c r="E3" s="766" t="s">
        <v>1245</v>
      </c>
      <c r="F3" s="766" t="s">
        <v>1251</v>
      </c>
      <c r="G3" s="767" t="s">
        <v>1230</v>
      </c>
      <c r="H3" s="767" t="s">
        <v>1260</v>
      </c>
    </row>
    <row r="4" spans="1:8" s="141" customFormat="1" ht="72" customHeight="1">
      <c r="A4" s="764">
        <v>2</v>
      </c>
      <c r="B4" s="765" t="s">
        <v>46</v>
      </c>
      <c r="C4" s="766" t="s">
        <v>1216</v>
      </c>
      <c r="D4" s="766" t="s">
        <v>1248</v>
      </c>
      <c r="E4" s="766" t="s">
        <v>1246</v>
      </c>
      <c r="F4" s="766" t="s">
        <v>1252</v>
      </c>
      <c r="G4" s="767" t="s">
        <v>1231</v>
      </c>
      <c r="H4" s="767" t="s">
        <v>1261</v>
      </c>
    </row>
    <row r="5" spans="1:8" s="141" customFormat="1" ht="52.5" customHeight="1">
      <c r="A5" s="764">
        <v>3</v>
      </c>
      <c r="B5" s="765" t="s">
        <v>46</v>
      </c>
      <c r="C5" s="766" t="s">
        <v>1217</v>
      </c>
      <c r="D5" s="766" t="s">
        <v>1248</v>
      </c>
      <c r="E5" s="766" t="s">
        <v>1246</v>
      </c>
      <c r="F5" s="766" t="s">
        <v>1252</v>
      </c>
      <c r="G5" s="767" t="s">
        <v>1232</v>
      </c>
      <c r="H5" s="767" t="s">
        <v>1262</v>
      </c>
    </row>
    <row r="6" spans="1:8" s="141" customFormat="1" ht="60">
      <c r="A6" s="764">
        <v>4</v>
      </c>
      <c r="B6" s="765" t="s">
        <v>46</v>
      </c>
      <c r="C6" s="766" t="s">
        <v>1218</v>
      </c>
      <c r="D6" s="766" t="s">
        <v>1248</v>
      </c>
      <c r="E6" s="766" t="s">
        <v>1245</v>
      </c>
      <c r="F6" s="766" t="s">
        <v>1253</v>
      </c>
      <c r="G6" s="767" t="s">
        <v>1233</v>
      </c>
      <c r="H6" s="767" t="s">
        <v>1263</v>
      </c>
    </row>
    <row r="7" spans="1:8" s="141" customFormat="1" ht="60">
      <c r="A7" s="764">
        <v>5</v>
      </c>
      <c r="B7" s="765" t="s">
        <v>46</v>
      </c>
      <c r="C7" s="766" t="s">
        <v>1219</v>
      </c>
      <c r="D7" s="766" t="s">
        <v>1248</v>
      </c>
      <c r="E7" s="766" t="s">
        <v>1246</v>
      </c>
      <c r="F7" s="766" t="s">
        <v>1254</v>
      </c>
      <c r="G7" s="767" t="s">
        <v>1234</v>
      </c>
      <c r="H7" s="767" t="s">
        <v>1264</v>
      </c>
    </row>
    <row r="8" spans="1:8" s="141" customFormat="1" ht="30">
      <c r="A8" s="764">
        <v>6</v>
      </c>
      <c r="B8" s="765" t="s">
        <v>46</v>
      </c>
      <c r="C8" s="766" t="s">
        <v>1220</v>
      </c>
      <c r="D8" s="766" t="s">
        <v>1248</v>
      </c>
      <c r="E8" s="766" t="s">
        <v>1245</v>
      </c>
      <c r="F8" s="766" t="s">
        <v>1255</v>
      </c>
      <c r="G8" s="767" t="s">
        <v>1235</v>
      </c>
      <c r="H8" s="767" t="s">
        <v>1265</v>
      </c>
    </row>
    <row r="9" spans="1:8" s="141" customFormat="1" ht="30">
      <c r="A9" s="764">
        <v>7</v>
      </c>
      <c r="B9" s="765" t="s">
        <v>46</v>
      </c>
      <c r="C9" s="766" t="s">
        <v>1221</v>
      </c>
      <c r="D9" s="766" t="s">
        <v>1249</v>
      </c>
      <c r="E9" s="766" t="s">
        <v>1247</v>
      </c>
      <c r="F9" s="766" t="s">
        <v>1256</v>
      </c>
      <c r="G9" s="767" t="s">
        <v>1236</v>
      </c>
      <c r="H9" s="767" t="s">
        <v>1266</v>
      </c>
    </row>
    <row r="10" spans="1:8" s="141" customFormat="1" ht="63" customHeight="1">
      <c r="A10" s="764">
        <v>8</v>
      </c>
      <c r="B10" s="765" t="s">
        <v>46</v>
      </c>
      <c r="C10" s="766" t="s">
        <v>1222</v>
      </c>
      <c r="D10" s="766" t="s">
        <v>1248</v>
      </c>
      <c r="E10" s="766" t="s">
        <v>1245</v>
      </c>
      <c r="F10" s="766" t="s">
        <v>1254</v>
      </c>
      <c r="G10" s="767" t="s">
        <v>1237</v>
      </c>
      <c r="H10" s="767" t="s">
        <v>1267</v>
      </c>
    </row>
    <row r="11" spans="1:8" s="141" customFormat="1" ht="60">
      <c r="A11" s="764">
        <v>9</v>
      </c>
      <c r="B11" s="765" t="s">
        <v>46</v>
      </c>
      <c r="C11" s="766" t="s">
        <v>1223</v>
      </c>
      <c r="D11" s="766" t="s">
        <v>1248</v>
      </c>
      <c r="E11" s="766" t="s">
        <v>1245</v>
      </c>
      <c r="F11" s="766" t="s">
        <v>1254</v>
      </c>
      <c r="G11" s="767" t="s">
        <v>1238</v>
      </c>
      <c r="H11" s="767" t="s">
        <v>1268</v>
      </c>
    </row>
    <row r="12" spans="1:8" s="141" customFormat="1" ht="60">
      <c r="A12" s="764">
        <v>10</v>
      </c>
      <c r="B12" s="765" t="s">
        <v>46</v>
      </c>
      <c r="C12" s="766" t="s">
        <v>1224</v>
      </c>
      <c r="D12" s="766" t="s">
        <v>1248</v>
      </c>
      <c r="E12" s="766" t="s">
        <v>1245</v>
      </c>
      <c r="F12" s="766" t="s">
        <v>1257</v>
      </c>
      <c r="G12" s="767" t="s">
        <v>1239</v>
      </c>
      <c r="H12" s="767" t="s">
        <v>1269</v>
      </c>
    </row>
    <row r="13" spans="1:8" s="141" customFormat="1" ht="60">
      <c r="A13" s="764">
        <v>11</v>
      </c>
      <c r="B13" s="765" t="s">
        <v>46</v>
      </c>
      <c r="C13" s="766" t="s">
        <v>1225</v>
      </c>
      <c r="D13" s="766" t="s">
        <v>1248</v>
      </c>
      <c r="E13" s="766" t="s">
        <v>1245</v>
      </c>
      <c r="F13" s="766" t="s">
        <v>1254</v>
      </c>
      <c r="G13" s="767" t="s">
        <v>1240</v>
      </c>
      <c r="H13" s="767" t="s">
        <v>1270</v>
      </c>
    </row>
    <row r="14" spans="1:8" s="141" customFormat="1" ht="70.5" customHeight="1">
      <c r="A14" s="764">
        <v>12</v>
      </c>
      <c r="B14" s="765" t="s">
        <v>46</v>
      </c>
      <c r="C14" s="766" t="s">
        <v>1226</v>
      </c>
      <c r="D14" s="766" t="s">
        <v>1248</v>
      </c>
      <c r="E14" s="766" t="s">
        <v>1246</v>
      </c>
      <c r="F14" s="766" t="s">
        <v>1254</v>
      </c>
      <c r="G14" s="767" t="s">
        <v>1241</v>
      </c>
      <c r="H14" s="767" t="s">
        <v>1271</v>
      </c>
    </row>
    <row r="15" spans="1:8" s="141" customFormat="1" ht="45">
      <c r="A15" s="764">
        <v>13</v>
      </c>
      <c r="B15" s="765" t="s">
        <v>46</v>
      </c>
      <c r="C15" s="766" t="s">
        <v>1227</v>
      </c>
      <c r="D15" s="766" t="s">
        <v>1249</v>
      </c>
      <c r="E15" s="766" t="s">
        <v>1247</v>
      </c>
      <c r="F15" s="766" t="s">
        <v>1256</v>
      </c>
      <c r="G15" s="767" t="s">
        <v>1242</v>
      </c>
      <c r="H15" s="767" t="s">
        <v>1272</v>
      </c>
    </row>
    <row r="16" spans="1:8" s="141" customFormat="1" ht="30">
      <c r="A16" s="764">
        <v>14</v>
      </c>
      <c r="B16" s="768" t="s">
        <v>46</v>
      </c>
      <c r="C16" s="523" t="s">
        <v>1228</v>
      </c>
      <c r="D16" s="523" t="s">
        <v>1248</v>
      </c>
      <c r="E16" s="523" t="s">
        <v>1246</v>
      </c>
      <c r="F16" s="523" t="s">
        <v>1258</v>
      </c>
      <c r="G16" s="513" t="s">
        <v>1243</v>
      </c>
      <c r="H16" s="513" t="s">
        <v>1273</v>
      </c>
    </row>
    <row r="17" spans="1:8" s="141" customFormat="1" ht="15">
      <c r="A17" s="764">
        <v>15</v>
      </c>
      <c r="B17" s="768" t="s">
        <v>46</v>
      </c>
      <c r="C17" s="523" t="s">
        <v>1229</v>
      </c>
      <c r="D17" s="523" t="s">
        <v>1250</v>
      </c>
      <c r="E17" s="523" t="s">
        <v>1245</v>
      </c>
      <c r="F17" s="523" t="s">
        <v>1259</v>
      </c>
      <c r="G17" s="513" t="s">
        <v>1244</v>
      </c>
      <c r="H17" s="513" t="s">
        <v>1274</v>
      </c>
    </row>
    <row r="18" spans="1:8" ht="135">
      <c r="A18" s="769">
        <v>16</v>
      </c>
      <c r="B18" s="770" t="s">
        <v>71</v>
      </c>
      <c r="C18" s="650" t="s">
        <v>1505</v>
      </c>
      <c r="D18" s="650" t="s">
        <v>1248</v>
      </c>
      <c r="E18" s="650" t="s">
        <v>1245</v>
      </c>
      <c r="F18" s="650" t="s">
        <v>1255</v>
      </c>
      <c r="G18" s="597" t="s">
        <v>1499</v>
      </c>
      <c r="H18" s="597" t="s">
        <v>1514</v>
      </c>
    </row>
    <row r="19" spans="1:8" ht="45">
      <c r="A19" s="769">
        <v>17</v>
      </c>
      <c r="B19" s="770" t="s">
        <v>71</v>
      </c>
      <c r="C19" s="650" t="s">
        <v>1506</v>
      </c>
      <c r="D19" s="650" t="s">
        <v>1511</v>
      </c>
      <c r="E19" s="650" t="s">
        <v>1247</v>
      </c>
      <c r="F19" s="650" t="s">
        <v>1512</v>
      </c>
      <c r="G19" s="597" t="s">
        <v>1500</v>
      </c>
      <c r="H19" s="597" t="s">
        <v>1515</v>
      </c>
    </row>
    <row r="20" spans="1:8" ht="60">
      <c r="A20" s="769">
        <v>18</v>
      </c>
      <c r="B20" s="770" t="s">
        <v>71</v>
      </c>
      <c r="C20" s="650" t="s">
        <v>1507</v>
      </c>
      <c r="D20" s="650" t="s">
        <v>1248</v>
      </c>
      <c r="E20" s="650" t="s">
        <v>1245</v>
      </c>
      <c r="F20" s="650" t="s">
        <v>1255</v>
      </c>
      <c r="G20" s="597" t="s">
        <v>1501</v>
      </c>
      <c r="H20" s="597" t="s">
        <v>1516</v>
      </c>
    </row>
    <row r="21" spans="1:8" ht="30">
      <c r="A21" s="769">
        <v>19</v>
      </c>
      <c r="B21" s="770" t="s">
        <v>71</v>
      </c>
      <c r="C21" s="650" t="s">
        <v>1508</v>
      </c>
      <c r="D21" s="650" t="s">
        <v>1248</v>
      </c>
      <c r="E21" s="650" t="s">
        <v>1245</v>
      </c>
      <c r="F21" s="650" t="s">
        <v>1252</v>
      </c>
      <c r="G21" s="597" t="s">
        <v>1502</v>
      </c>
      <c r="H21" s="597" t="s">
        <v>1517</v>
      </c>
    </row>
    <row r="22" spans="1:8" ht="60">
      <c r="A22" s="769">
        <v>20</v>
      </c>
      <c r="B22" s="770" t="s">
        <v>71</v>
      </c>
      <c r="C22" s="650" t="s">
        <v>1509</v>
      </c>
      <c r="D22" s="650" t="s">
        <v>1248</v>
      </c>
      <c r="E22" s="650" t="s">
        <v>1247</v>
      </c>
      <c r="F22" s="650" t="s">
        <v>1513</v>
      </c>
      <c r="G22" s="597" t="s">
        <v>1503</v>
      </c>
      <c r="H22" s="597" t="s">
        <v>1518</v>
      </c>
    </row>
    <row r="23" spans="1:8" ht="45">
      <c r="A23" s="769">
        <v>21</v>
      </c>
      <c r="B23" s="770" t="s">
        <v>71</v>
      </c>
      <c r="C23" s="650" t="s">
        <v>1510</v>
      </c>
      <c r="D23" s="650" t="s">
        <v>1248</v>
      </c>
      <c r="E23" s="650" t="s">
        <v>1247</v>
      </c>
      <c r="F23" s="650" t="s">
        <v>1251</v>
      </c>
      <c r="G23" s="597" t="s">
        <v>1504</v>
      </c>
      <c r="H23" s="597" t="s">
        <v>1519</v>
      </c>
    </row>
    <row r="24" spans="1:8" ht="45">
      <c r="A24" s="769">
        <v>22</v>
      </c>
      <c r="B24" s="770" t="s">
        <v>47</v>
      </c>
      <c r="C24" s="650" t="s">
        <v>1656</v>
      </c>
      <c r="D24" s="650" t="s">
        <v>1249</v>
      </c>
      <c r="E24" s="650" t="s">
        <v>1246</v>
      </c>
      <c r="F24" s="650" t="s">
        <v>1687</v>
      </c>
      <c r="G24" s="597" t="s">
        <v>1672</v>
      </c>
      <c r="H24" s="597" t="s">
        <v>1694</v>
      </c>
    </row>
    <row r="25" spans="1:8" ht="15">
      <c r="A25" s="769">
        <v>23</v>
      </c>
      <c r="B25" s="770" t="s">
        <v>47</v>
      </c>
      <c r="C25" s="650" t="s">
        <v>1657</v>
      </c>
      <c r="D25" s="650" t="s">
        <v>1249</v>
      </c>
      <c r="E25" s="650" t="s">
        <v>1246</v>
      </c>
      <c r="F25" s="650" t="s">
        <v>1256</v>
      </c>
      <c r="G25" s="597" t="s">
        <v>1673</v>
      </c>
      <c r="H25" s="597" t="s">
        <v>1695</v>
      </c>
    </row>
    <row r="26" spans="1:8" ht="15">
      <c r="A26" s="769">
        <v>24</v>
      </c>
      <c r="B26" s="770" t="s">
        <v>47</v>
      </c>
      <c r="C26" s="650" t="s">
        <v>1658</v>
      </c>
      <c r="D26" s="650" t="s">
        <v>1671</v>
      </c>
      <c r="E26" s="650" t="s">
        <v>1245</v>
      </c>
      <c r="F26" s="650" t="s">
        <v>1688</v>
      </c>
      <c r="G26" s="597" t="s">
        <v>1674</v>
      </c>
      <c r="H26" s="597" t="s">
        <v>1696</v>
      </c>
    </row>
    <row r="27" spans="1:8" ht="30">
      <c r="A27" s="769">
        <v>25</v>
      </c>
      <c r="B27" s="770" t="s">
        <v>47</v>
      </c>
      <c r="C27" s="650" t="s">
        <v>1659</v>
      </c>
      <c r="D27" s="650" t="s">
        <v>1671</v>
      </c>
      <c r="E27" s="650" t="s">
        <v>1245</v>
      </c>
      <c r="F27" s="650" t="s">
        <v>1688</v>
      </c>
      <c r="G27" s="597" t="s">
        <v>1675</v>
      </c>
      <c r="H27" s="597" t="s">
        <v>1697</v>
      </c>
    </row>
    <row r="28" spans="1:8" ht="60">
      <c r="A28" s="769">
        <v>26</v>
      </c>
      <c r="B28" s="770" t="s">
        <v>47</v>
      </c>
      <c r="C28" s="650" t="s">
        <v>1660</v>
      </c>
      <c r="D28" s="650" t="s">
        <v>1248</v>
      </c>
      <c r="E28" s="650" t="s">
        <v>1247</v>
      </c>
      <c r="F28" s="650" t="s">
        <v>1513</v>
      </c>
      <c r="G28" s="597" t="s">
        <v>1676</v>
      </c>
      <c r="H28" s="597" t="s">
        <v>1698</v>
      </c>
    </row>
    <row r="29" spans="1:8" ht="30">
      <c r="A29" s="769">
        <v>27</v>
      </c>
      <c r="B29" s="770" t="s">
        <v>47</v>
      </c>
      <c r="C29" s="650" t="s">
        <v>1661</v>
      </c>
      <c r="D29" s="650" t="s">
        <v>1248</v>
      </c>
      <c r="E29" s="650" t="s">
        <v>1246</v>
      </c>
      <c r="F29" s="650" t="s">
        <v>1251</v>
      </c>
      <c r="G29" s="597" t="s">
        <v>1677</v>
      </c>
      <c r="H29" s="597" t="s">
        <v>1699</v>
      </c>
    </row>
    <row r="30" spans="1:8" ht="60">
      <c r="A30" s="769">
        <v>28</v>
      </c>
      <c r="B30" s="770" t="s">
        <v>47</v>
      </c>
      <c r="C30" s="650" t="s">
        <v>1662</v>
      </c>
      <c r="D30" s="650" t="s">
        <v>1248</v>
      </c>
      <c r="E30" s="650" t="s">
        <v>1247</v>
      </c>
      <c r="F30" s="650" t="s">
        <v>1689</v>
      </c>
      <c r="G30" s="597" t="s">
        <v>1678</v>
      </c>
      <c r="H30" s="597" t="s">
        <v>1700</v>
      </c>
    </row>
    <row r="31" spans="1:8" ht="45">
      <c r="A31" s="769">
        <v>29</v>
      </c>
      <c r="B31" s="770" t="s">
        <v>47</v>
      </c>
      <c r="C31" s="650" t="s">
        <v>1663</v>
      </c>
      <c r="D31" s="650" t="s">
        <v>1671</v>
      </c>
      <c r="E31" s="650" t="s">
        <v>1247</v>
      </c>
      <c r="F31" s="650" t="s">
        <v>1690</v>
      </c>
      <c r="G31" s="597" t="s">
        <v>1679</v>
      </c>
      <c r="H31" s="597" t="s">
        <v>1701</v>
      </c>
    </row>
    <row r="32" spans="1:8" ht="45">
      <c r="A32" s="769">
        <v>30</v>
      </c>
      <c r="B32" s="770" t="s">
        <v>47</v>
      </c>
      <c r="C32" s="650" t="s">
        <v>1664</v>
      </c>
      <c r="D32" s="650" t="s">
        <v>1671</v>
      </c>
      <c r="E32" s="650" t="s">
        <v>1247</v>
      </c>
      <c r="F32" s="597" t="s">
        <v>1690</v>
      </c>
      <c r="G32" s="597" t="s">
        <v>1680</v>
      </c>
      <c r="H32" s="597" t="s">
        <v>1702</v>
      </c>
    </row>
    <row r="33" spans="1:8" ht="30">
      <c r="A33" s="769">
        <v>31</v>
      </c>
      <c r="B33" s="770" t="s">
        <v>47</v>
      </c>
      <c r="C33" s="650" t="s">
        <v>1665</v>
      </c>
      <c r="D33" s="650" t="s">
        <v>1671</v>
      </c>
      <c r="E33" s="650" t="s">
        <v>1245</v>
      </c>
      <c r="F33" s="597" t="s">
        <v>1688</v>
      </c>
      <c r="G33" s="597" t="s">
        <v>1681</v>
      </c>
      <c r="H33" s="597" t="s">
        <v>1703</v>
      </c>
    </row>
    <row r="34" spans="1:8" ht="75">
      <c r="A34" s="769">
        <v>32</v>
      </c>
      <c r="B34" s="770" t="s">
        <v>47</v>
      </c>
      <c r="C34" s="650" t="s">
        <v>1666</v>
      </c>
      <c r="D34" s="650" t="s">
        <v>1248</v>
      </c>
      <c r="E34" s="650" t="s">
        <v>1245</v>
      </c>
      <c r="F34" s="597" t="s">
        <v>1691</v>
      </c>
      <c r="G34" s="597" t="s">
        <v>1682</v>
      </c>
      <c r="H34" s="597" t="s">
        <v>1704</v>
      </c>
    </row>
    <row r="35" spans="1:8" ht="30">
      <c r="A35" s="769">
        <v>33</v>
      </c>
      <c r="B35" s="770" t="s">
        <v>47</v>
      </c>
      <c r="C35" s="650" t="s">
        <v>1667</v>
      </c>
      <c r="D35" s="650" t="s">
        <v>1248</v>
      </c>
      <c r="E35" s="650" t="s">
        <v>1247</v>
      </c>
      <c r="F35" s="597" t="s">
        <v>1692</v>
      </c>
      <c r="G35" s="597" t="s">
        <v>1683</v>
      </c>
      <c r="H35" s="597" t="s">
        <v>1705</v>
      </c>
    </row>
    <row r="36" spans="1:8" ht="60">
      <c r="A36" s="769">
        <v>34</v>
      </c>
      <c r="B36" s="770" t="s">
        <v>47</v>
      </c>
      <c r="C36" s="650" t="s">
        <v>1668</v>
      </c>
      <c r="D36" s="650" t="s">
        <v>1248</v>
      </c>
      <c r="E36" s="650" t="s">
        <v>1247</v>
      </c>
      <c r="F36" s="597" t="s">
        <v>1693</v>
      </c>
      <c r="G36" s="597" t="s">
        <v>1684</v>
      </c>
      <c r="H36" s="597" t="s">
        <v>1706</v>
      </c>
    </row>
    <row r="37" spans="1:8" ht="60">
      <c r="A37" s="769">
        <v>35</v>
      </c>
      <c r="B37" s="770" t="s">
        <v>47</v>
      </c>
      <c r="C37" s="650" t="s">
        <v>1669</v>
      </c>
      <c r="D37" s="650" t="s">
        <v>1248</v>
      </c>
      <c r="E37" s="650" t="s">
        <v>1245</v>
      </c>
      <c r="F37" s="597" t="s">
        <v>1692</v>
      </c>
      <c r="G37" s="597" t="s">
        <v>1685</v>
      </c>
      <c r="H37" s="597" t="s">
        <v>1707</v>
      </c>
    </row>
    <row r="38" spans="1:8" ht="15">
      <c r="A38" s="769">
        <v>36</v>
      </c>
      <c r="B38" s="770" t="s">
        <v>47</v>
      </c>
      <c r="C38" s="650" t="s">
        <v>1670</v>
      </c>
      <c r="D38" s="650" t="s">
        <v>1248</v>
      </c>
      <c r="E38" s="650" t="s">
        <v>1246</v>
      </c>
      <c r="F38" s="597" t="s">
        <v>1692</v>
      </c>
      <c r="G38" s="597" t="s">
        <v>1686</v>
      </c>
      <c r="H38" s="597" t="s">
        <v>1708</v>
      </c>
    </row>
    <row r="39" spans="1:8" ht="45">
      <c r="A39" s="769">
        <v>37</v>
      </c>
      <c r="B39" s="771" t="s">
        <v>48</v>
      </c>
      <c r="C39" s="746" t="s">
        <v>1889</v>
      </c>
      <c r="D39" s="746" t="s">
        <v>1248</v>
      </c>
      <c r="E39" s="746" t="s">
        <v>1245</v>
      </c>
      <c r="F39" s="746" t="s">
        <v>1692</v>
      </c>
      <c r="G39" s="713" t="s">
        <v>1892</v>
      </c>
      <c r="H39" s="713" t="s">
        <v>1895</v>
      </c>
    </row>
    <row r="40" spans="1:8" ht="75">
      <c r="A40" s="769">
        <v>38</v>
      </c>
      <c r="B40" s="771" t="s">
        <v>48</v>
      </c>
      <c r="C40" s="746" t="s">
        <v>1890</v>
      </c>
      <c r="D40" s="746" t="s">
        <v>1248</v>
      </c>
      <c r="E40" s="746" t="s">
        <v>1245</v>
      </c>
      <c r="F40" s="746" t="s">
        <v>1254</v>
      </c>
      <c r="G40" s="713" t="s">
        <v>1893</v>
      </c>
      <c r="H40" s="713" t="s">
        <v>1896</v>
      </c>
    </row>
    <row r="41" spans="1:8" ht="45">
      <c r="A41" s="769">
        <v>39</v>
      </c>
      <c r="B41" s="771" t="s">
        <v>48</v>
      </c>
      <c r="C41" s="746" t="s">
        <v>1891</v>
      </c>
      <c r="D41" s="746" t="s">
        <v>1248</v>
      </c>
      <c r="E41" s="746" t="s">
        <v>1246</v>
      </c>
      <c r="F41" s="746" t="s">
        <v>1258</v>
      </c>
      <c r="G41" s="713" t="s">
        <v>1894</v>
      </c>
      <c r="H41" s="713" t="s">
        <v>1273</v>
      </c>
    </row>
    <row r="42" spans="1:8" ht="45">
      <c r="A42" s="769">
        <v>40</v>
      </c>
      <c r="B42" s="883" t="s">
        <v>49</v>
      </c>
      <c r="C42" s="875" t="s">
        <v>2119</v>
      </c>
      <c r="D42" s="875" t="s">
        <v>1248</v>
      </c>
      <c r="E42" s="875" t="s">
        <v>1247</v>
      </c>
      <c r="F42" s="875" t="s">
        <v>1258</v>
      </c>
      <c r="G42" s="875" t="s">
        <v>2116</v>
      </c>
      <c r="H42" s="875" t="s">
        <v>2122</v>
      </c>
    </row>
    <row r="43" spans="1:8" ht="30">
      <c r="A43" s="769">
        <v>41</v>
      </c>
      <c r="B43" s="883" t="s">
        <v>49</v>
      </c>
      <c r="C43" s="875" t="s">
        <v>2120</v>
      </c>
      <c r="D43" s="875" t="s">
        <v>1249</v>
      </c>
      <c r="E43" s="875" t="s">
        <v>2118</v>
      </c>
      <c r="F43" s="875" t="s">
        <v>2121</v>
      </c>
      <c r="G43" s="875" t="s">
        <v>2117</v>
      </c>
      <c r="H43" s="875" t="s">
        <v>2123</v>
      </c>
    </row>
  </sheetData>
  <phoneticPr fontId="4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T46"/>
  <sheetViews>
    <sheetView zoomScale="90" zoomScaleNormal="90" workbookViewId="0">
      <selection activeCell="R29" sqref="R29"/>
    </sheetView>
  </sheetViews>
  <sheetFormatPr defaultRowHeight="18" customHeight="1"/>
  <cols>
    <col min="1" max="1" width="19" customWidth="1"/>
    <col min="14" max="14" width="5.7109375" customWidth="1"/>
    <col min="15" max="15" width="11.140625" bestFit="1" customWidth="1"/>
    <col min="16" max="16" width="10.5703125" bestFit="1" customWidth="1"/>
    <col min="17" max="20" width="10.7109375" customWidth="1"/>
  </cols>
  <sheetData>
    <row r="1" spans="1:20" ht="18" customHeight="1">
      <c r="A1" s="969" t="s">
        <v>431</v>
      </c>
      <c r="B1" s="969"/>
      <c r="C1" s="969"/>
      <c r="D1" s="969"/>
      <c r="E1" s="969"/>
      <c r="F1" s="969"/>
      <c r="G1" s="969"/>
      <c r="H1" s="969"/>
      <c r="I1" s="969"/>
      <c r="J1" s="969"/>
      <c r="K1" s="969"/>
      <c r="L1" s="969"/>
      <c r="M1" s="969"/>
      <c r="O1" s="975" t="s">
        <v>341</v>
      </c>
      <c r="P1" s="975"/>
      <c r="Q1" s="975"/>
      <c r="R1" s="975"/>
      <c r="S1" s="975"/>
      <c r="T1" s="975"/>
    </row>
    <row r="2" spans="1:20" ht="18" customHeight="1">
      <c r="A2" s="56" t="s">
        <v>251</v>
      </c>
      <c r="B2" s="42" t="s">
        <v>252</v>
      </c>
      <c r="C2" s="42" t="s">
        <v>253</v>
      </c>
      <c r="D2" s="42" t="s">
        <v>254</v>
      </c>
      <c r="E2" s="42" t="s">
        <v>255</v>
      </c>
      <c r="F2" s="42" t="s">
        <v>256</v>
      </c>
      <c r="G2" s="42" t="s">
        <v>257</v>
      </c>
      <c r="H2" s="42" t="s">
        <v>258</v>
      </c>
      <c r="I2" s="42" t="s">
        <v>259</v>
      </c>
      <c r="J2" s="42" t="s">
        <v>260</v>
      </c>
      <c r="K2" s="42" t="s">
        <v>261</v>
      </c>
      <c r="L2" s="42" t="s">
        <v>262</v>
      </c>
      <c r="M2" s="42" t="s">
        <v>263</v>
      </c>
      <c r="O2" s="971" t="s">
        <v>45</v>
      </c>
      <c r="P2" s="971" t="s">
        <v>336</v>
      </c>
      <c r="Q2" s="973">
        <v>2025</v>
      </c>
      <c r="R2" s="974"/>
      <c r="S2" s="971" t="s">
        <v>77</v>
      </c>
      <c r="T2" s="971" t="s">
        <v>337</v>
      </c>
    </row>
    <row r="3" spans="1:20" ht="18" customHeight="1">
      <c r="A3" s="39">
        <v>2019</v>
      </c>
      <c r="B3" s="970">
        <v>0.1072</v>
      </c>
      <c r="C3" s="970"/>
      <c r="D3" s="970"/>
      <c r="E3" s="970"/>
      <c r="F3" s="970"/>
      <c r="G3" s="970"/>
      <c r="H3" s="970"/>
      <c r="I3" s="970"/>
      <c r="J3" s="970"/>
      <c r="K3" s="970"/>
      <c r="L3" s="970"/>
      <c r="M3" s="970"/>
      <c r="O3" s="972"/>
      <c r="P3" s="972"/>
      <c r="Q3" s="62" t="s">
        <v>338</v>
      </c>
      <c r="R3" s="62" t="s">
        <v>339</v>
      </c>
      <c r="S3" s="972"/>
      <c r="T3" s="972"/>
    </row>
    <row r="4" spans="1:20" ht="18" customHeight="1">
      <c r="A4" s="39">
        <v>2020</v>
      </c>
      <c r="B4" s="49">
        <f>2/((604+604)/2)</f>
        <v>3.3112582781456954E-3</v>
      </c>
      <c r="C4" s="49">
        <f>7/((604+604)/2)</f>
        <v>1.1589403973509934E-2</v>
      </c>
      <c r="D4" s="49">
        <f>12/((604+610)/2)</f>
        <v>1.9769357495881382E-2</v>
      </c>
      <c r="E4" s="49">
        <f>14/((604+608)/2)</f>
        <v>2.3102310231023101E-2</v>
      </c>
      <c r="F4" s="49">
        <f>17/((604+605)/2)</f>
        <v>2.8122415219189414E-2</v>
      </c>
      <c r="G4" s="49">
        <f>22/((604+600)/2)</f>
        <v>3.6544850498338874E-2</v>
      </c>
      <c r="H4" s="49">
        <f>31/((604+591)/2)</f>
        <v>5.1882845188284517E-2</v>
      </c>
      <c r="I4" s="49">
        <f>59/((604+564)/2)</f>
        <v>0.10102739726027397</v>
      </c>
      <c r="J4" s="49">
        <f>95/((604+528)/2)</f>
        <v>0.16784452296819788</v>
      </c>
      <c r="K4" s="49">
        <f>103/((604+521)/2)</f>
        <v>0.18311111111111111</v>
      </c>
      <c r="L4" s="49">
        <f>111/((604+589)/2)</f>
        <v>0.18608549874266556</v>
      </c>
      <c r="M4" s="49">
        <f>173/((604+528)/2)</f>
        <v>0.30565371024734983</v>
      </c>
      <c r="O4" s="959" t="s">
        <v>46</v>
      </c>
      <c r="P4" s="16" t="s">
        <v>340</v>
      </c>
      <c r="Q4" s="13">
        <v>0</v>
      </c>
      <c r="R4" s="13">
        <v>0</v>
      </c>
      <c r="S4" s="13">
        <v>350</v>
      </c>
      <c r="T4" s="959">
        <f>S4+S5</f>
        <v>448</v>
      </c>
    </row>
    <row r="5" spans="1:20" ht="18" customHeight="1">
      <c r="A5" s="39">
        <v>2021</v>
      </c>
      <c r="B5" s="49">
        <f>3/((526+526)/2)</f>
        <v>5.7034220532319393E-3</v>
      </c>
      <c r="C5" s="49">
        <f>27/((526+534)/2)</f>
        <v>5.0943396226415097E-2</v>
      </c>
      <c r="D5" s="49">
        <f>27/((526+538)/2)</f>
        <v>5.0751879699248117E-2</v>
      </c>
      <c r="E5" s="49">
        <f>31/((526+539)/2)</f>
        <v>5.8215962441314557E-2</v>
      </c>
      <c r="F5" s="49">
        <f>34/((526+539)/2)</f>
        <v>6.3849765258215965E-2</v>
      </c>
      <c r="G5" s="49">
        <f>35/((526+538)/2)</f>
        <v>6.5789473684210523E-2</v>
      </c>
      <c r="H5" s="49">
        <f>36/((526+538)/2)</f>
        <v>6.7669172932330823E-2</v>
      </c>
      <c r="I5" s="49">
        <f>69/((526+540)/2)</f>
        <v>0.12945590994371481</v>
      </c>
      <c r="J5" s="49">
        <f>71/((526+539)/2)</f>
        <v>0.13333333333333333</v>
      </c>
      <c r="K5" s="49">
        <f>76/((526+534)/2)</f>
        <v>0.14339622641509434</v>
      </c>
      <c r="L5" s="49">
        <f>80/((526+532)/2)</f>
        <v>0.15122873345935728</v>
      </c>
      <c r="M5" s="49">
        <f>87/((526+528)/2)</f>
        <v>0.16508538899430741</v>
      </c>
      <c r="O5" s="960"/>
      <c r="P5" s="16" t="s">
        <v>111</v>
      </c>
      <c r="Q5" s="13">
        <v>2</v>
      </c>
      <c r="R5" s="13">
        <v>0</v>
      </c>
      <c r="S5" s="13">
        <v>98</v>
      </c>
      <c r="T5" s="960"/>
    </row>
    <row r="6" spans="1:20" ht="18" customHeight="1">
      <c r="A6" s="39">
        <v>2022</v>
      </c>
      <c r="B6" s="49">
        <f>1/((529+529)/2)</f>
        <v>1.890359168241966E-3</v>
      </c>
      <c r="C6" s="49">
        <f>37/((529+528)/2)</f>
        <v>7.0009460737937554E-2</v>
      </c>
      <c r="D6" s="49">
        <f>37/((529+529)/2)</f>
        <v>6.9943289224952743E-2</v>
      </c>
      <c r="E6" s="49">
        <f>75/((529+491)/2)</f>
        <v>0.14705882352941177</v>
      </c>
      <c r="F6" s="49">
        <f>78/((529+523)/2)</f>
        <v>0.14828897338403041</v>
      </c>
      <c r="G6" s="49">
        <f>80/((529+522)/2)</f>
        <v>0.1522359657469077</v>
      </c>
      <c r="H6" s="49">
        <f>81/((529+521)/2)</f>
        <v>0.15428571428571428</v>
      </c>
      <c r="I6" s="49">
        <f>81/((529+521)/2)</f>
        <v>0.15428571428571428</v>
      </c>
      <c r="J6" s="49">
        <f>96/((529+506)/2)</f>
        <v>0.1855072463768116</v>
      </c>
      <c r="K6" s="49">
        <f>98/((529+504)/2)</f>
        <v>0.18973862536302033</v>
      </c>
      <c r="L6" s="49">
        <f>98/((529+504)/2)</f>
        <v>0.18973862536302033</v>
      </c>
      <c r="M6" s="49">
        <f>119/((529+483)/2)</f>
        <v>0.23517786561264822</v>
      </c>
      <c r="O6" s="959" t="s">
        <v>71</v>
      </c>
      <c r="P6" s="16" t="s">
        <v>340</v>
      </c>
      <c r="Q6" s="13">
        <v>0</v>
      </c>
      <c r="R6" s="50">
        <v>0</v>
      </c>
      <c r="S6" s="13">
        <f t="shared" ref="S6:S11" si="0">S4+Q6-R6</f>
        <v>350</v>
      </c>
      <c r="T6" s="959">
        <f>S6+S7</f>
        <v>450</v>
      </c>
    </row>
    <row r="7" spans="1:20" ht="18" customHeight="1">
      <c r="A7" s="39">
        <v>2023</v>
      </c>
      <c r="B7" s="49">
        <f>3/((481+481)/2)</f>
        <v>6.2370062370062374E-3</v>
      </c>
      <c r="C7" s="49">
        <f>5/((481+480)/2)</f>
        <v>1.040582726326743E-2</v>
      </c>
      <c r="D7" s="49">
        <f>10/((481+476)/2)</f>
        <v>2.0898641588296761E-2</v>
      </c>
      <c r="E7" s="49">
        <f>12/((481+474)/2)</f>
        <v>2.5130890052356022E-2</v>
      </c>
      <c r="F7" s="49">
        <f>13/((481+473)/2)</f>
        <v>2.7253668763102725E-2</v>
      </c>
      <c r="G7" s="49">
        <f>17/((481+469)/2)</f>
        <v>3.5789473684210524E-2</v>
      </c>
      <c r="H7" s="49">
        <f>20/((481+467)/2)</f>
        <v>4.2194092827004218E-2</v>
      </c>
      <c r="I7" s="49">
        <f>20/((481+465)/2)</f>
        <v>4.2283298097251586E-2</v>
      </c>
      <c r="J7" s="49">
        <f>20/((481+465)/2)</f>
        <v>4.2283298097251586E-2</v>
      </c>
      <c r="K7" s="49">
        <f>20/((481+465)/2)</f>
        <v>4.2283298097251586E-2</v>
      </c>
      <c r="L7" s="49">
        <f>21/((481+465)/2)</f>
        <v>4.4397463002114168E-2</v>
      </c>
      <c r="M7" s="49">
        <f>23/((481+462)/2)</f>
        <v>4.878048780487805E-2</v>
      </c>
      <c r="O7" s="960"/>
      <c r="P7" s="16" t="s">
        <v>111</v>
      </c>
      <c r="Q7" s="13">
        <v>2</v>
      </c>
      <c r="R7" s="13">
        <v>0</v>
      </c>
      <c r="S7" s="13">
        <f t="shared" si="0"/>
        <v>100</v>
      </c>
      <c r="T7" s="960"/>
    </row>
    <row r="8" spans="1:20" ht="18" customHeight="1">
      <c r="A8" s="39">
        <v>2024</v>
      </c>
      <c r="B8" s="49">
        <f>0/((470+470)/2)</f>
        <v>0</v>
      </c>
      <c r="C8" s="49">
        <f>3/((470+467)/2)</f>
        <v>6.4034151547491995E-3</v>
      </c>
      <c r="D8" s="49">
        <f>4/((470+466)/2)</f>
        <v>8.5470085470085479E-3</v>
      </c>
      <c r="E8" s="49">
        <f>7/((470+463)/2)</f>
        <v>1.5005359056806002E-2</v>
      </c>
      <c r="F8" s="49">
        <f>9/((470+461)/2)</f>
        <v>1.9334049409237379E-2</v>
      </c>
      <c r="G8" s="49">
        <f>10/((470+460)/2)</f>
        <v>2.1505376344086023E-2</v>
      </c>
      <c r="H8" s="49">
        <f>16/((470+454)/2)</f>
        <v>3.4632034632034632E-2</v>
      </c>
      <c r="I8" s="49">
        <f>19/((470+454)/2)</f>
        <v>4.1125541125541128E-2</v>
      </c>
      <c r="J8" s="49">
        <f>26/((470+451)/2)</f>
        <v>5.6460369163952223E-2</v>
      </c>
      <c r="K8" s="49">
        <f>26/((470+451)/2)</f>
        <v>5.6460369163952223E-2</v>
      </c>
      <c r="L8" s="49">
        <f>29/((470+448)/2)</f>
        <v>6.3180827886710242E-2</v>
      </c>
      <c r="M8" s="49">
        <f>31/((470+446)/2)</f>
        <v>6.768558951965066E-2</v>
      </c>
      <c r="O8" s="959" t="s">
        <v>47</v>
      </c>
      <c r="P8" s="16" t="s">
        <v>340</v>
      </c>
      <c r="Q8" s="13">
        <v>0</v>
      </c>
      <c r="R8" s="13">
        <v>1</v>
      </c>
      <c r="S8" s="13">
        <f t="shared" si="0"/>
        <v>349</v>
      </c>
      <c r="T8" s="959">
        <f>S8+S9</f>
        <v>448</v>
      </c>
    </row>
    <row r="9" spans="1:20" ht="18" customHeight="1">
      <c r="A9" s="421">
        <v>2025</v>
      </c>
      <c r="B9" s="49">
        <f>0/((448+448)/2)</f>
        <v>0</v>
      </c>
      <c r="C9" s="49">
        <f>0/((448+450)/2)</f>
        <v>0</v>
      </c>
      <c r="D9" s="49">
        <f>2/((448+448)/2)</f>
        <v>4.464285714285714E-3</v>
      </c>
      <c r="E9" s="49">
        <f>4/((448+446)/2)</f>
        <v>8.948545861297539E-3</v>
      </c>
      <c r="F9" s="49">
        <f>8/((448+442)/2)</f>
        <v>1.7977528089887642E-2</v>
      </c>
      <c r="G9" s="382"/>
      <c r="H9" s="382"/>
      <c r="I9" s="382"/>
      <c r="J9" s="382"/>
      <c r="K9" s="382"/>
      <c r="L9" s="382"/>
      <c r="M9" s="382"/>
      <c r="O9" s="960"/>
      <c r="P9" s="16" t="s">
        <v>111</v>
      </c>
      <c r="Q9" s="13">
        <v>0</v>
      </c>
      <c r="R9" s="13">
        <v>1</v>
      </c>
      <c r="S9" s="13">
        <f t="shared" si="0"/>
        <v>99</v>
      </c>
      <c r="T9" s="960"/>
    </row>
    <row r="10" spans="1:20" ht="18" customHeight="1">
      <c r="A10" s="420"/>
      <c r="O10" s="959" t="s">
        <v>48</v>
      </c>
      <c r="P10" s="16" t="s">
        <v>340</v>
      </c>
      <c r="Q10" s="13">
        <v>0</v>
      </c>
      <c r="R10" s="13">
        <v>0</v>
      </c>
      <c r="S10" s="13">
        <f t="shared" si="0"/>
        <v>349</v>
      </c>
      <c r="T10" s="959">
        <f>S10+S11</f>
        <v>446</v>
      </c>
    </row>
    <row r="11" spans="1:20" ht="18" customHeight="1">
      <c r="A11" s="966" t="s">
        <v>698</v>
      </c>
      <c r="B11" s="966"/>
      <c r="C11" s="966"/>
      <c r="D11" s="966"/>
      <c r="E11" s="966"/>
      <c r="F11" s="966"/>
      <c r="G11" s="966"/>
      <c r="H11" s="966"/>
      <c r="I11" s="966"/>
      <c r="J11" s="966"/>
      <c r="K11" s="966"/>
      <c r="L11" s="966"/>
      <c r="M11" s="966"/>
      <c r="O11" s="960"/>
      <c r="P11" s="16" t="s">
        <v>111</v>
      </c>
      <c r="Q11" s="13">
        <v>0</v>
      </c>
      <c r="R11" s="13">
        <v>2</v>
      </c>
      <c r="S11" s="13">
        <f t="shared" si="0"/>
        <v>97</v>
      </c>
      <c r="T11" s="960"/>
    </row>
    <row r="12" spans="1:20" ht="18" customHeight="1">
      <c r="A12" s="57" t="s">
        <v>251</v>
      </c>
      <c r="B12" s="58" t="s">
        <v>252</v>
      </c>
      <c r="C12" s="58" t="s">
        <v>253</v>
      </c>
      <c r="D12" s="58" t="s">
        <v>254</v>
      </c>
      <c r="E12" s="58" t="s">
        <v>255</v>
      </c>
      <c r="F12" s="58" t="s">
        <v>256</v>
      </c>
      <c r="G12" s="58" t="s">
        <v>257</v>
      </c>
      <c r="H12" s="58" t="s">
        <v>258</v>
      </c>
      <c r="I12" s="58" t="s">
        <v>259</v>
      </c>
      <c r="J12" s="58" t="s">
        <v>260</v>
      </c>
      <c r="K12" s="58" t="s">
        <v>261</v>
      </c>
      <c r="L12" s="58" t="s">
        <v>262</v>
      </c>
      <c r="M12" s="58" t="s">
        <v>263</v>
      </c>
      <c r="O12" s="959" t="s">
        <v>49</v>
      </c>
      <c r="P12" s="16" t="s">
        <v>340</v>
      </c>
      <c r="Q12" s="13">
        <v>0</v>
      </c>
      <c r="R12" s="13">
        <v>1</v>
      </c>
      <c r="S12" s="13">
        <f>S10+Q12-R12</f>
        <v>348</v>
      </c>
      <c r="T12" s="959">
        <f>S12+S13</f>
        <v>442</v>
      </c>
    </row>
    <row r="13" spans="1:20" ht="18" customHeight="1">
      <c r="A13" s="39">
        <v>2021</v>
      </c>
      <c r="B13" s="49">
        <f>3/((526+526)/2)</f>
        <v>5.7034220532319393E-3</v>
      </c>
      <c r="C13" s="49">
        <f>4/((526+534)/2)</f>
        <v>7.5471698113207548E-3</v>
      </c>
      <c r="D13" s="49">
        <f>4/((526+538)/2)</f>
        <v>7.5187969924812026E-3</v>
      </c>
      <c r="E13" s="49">
        <f>6/((526+539)/2)</f>
        <v>1.1267605633802818E-2</v>
      </c>
      <c r="F13" s="49">
        <f>8/((526+539)/2)</f>
        <v>1.5023474178403756E-2</v>
      </c>
      <c r="G13" s="49">
        <f>8/((526+539)/2)</f>
        <v>1.5023474178403756E-2</v>
      </c>
      <c r="H13" s="49">
        <f>9/((526+538)/2)</f>
        <v>1.6917293233082706E-2</v>
      </c>
      <c r="I13" s="49">
        <f>11/((526+541)/2)</f>
        <v>2.0618556701030927E-2</v>
      </c>
      <c r="J13" s="49">
        <f>11/((526+539)/2)</f>
        <v>2.0657276995305163E-2</v>
      </c>
      <c r="K13" s="49">
        <f>15/((526+534)/2)</f>
        <v>2.8301886792452831E-2</v>
      </c>
      <c r="L13" s="49">
        <f>17/((526+532)/2)</f>
        <v>3.2136105860113423E-2</v>
      </c>
      <c r="M13" s="49">
        <f>23/((526+528)/2)</f>
        <v>4.3643263757115747E-2</v>
      </c>
      <c r="O13" s="960"/>
      <c r="P13" s="16" t="s">
        <v>111</v>
      </c>
      <c r="Q13" s="13">
        <v>0</v>
      </c>
      <c r="R13" s="13">
        <v>3</v>
      </c>
      <c r="S13" s="13">
        <f>S11+Q13-R13</f>
        <v>94</v>
      </c>
      <c r="T13" s="960"/>
    </row>
    <row r="14" spans="1:20" ht="18" customHeight="1">
      <c r="A14" s="39">
        <v>2022</v>
      </c>
      <c r="B14" s="49">
        <f>0/((529+529)/2)</f>
        <v>0</v>
      </c>
      <c r="C14" s="49">
        <f>0/((529+528)/2)</f>
        <v>0</v>
      </c>
      <c r="D14" s="49">
        <f>0/((529+529)/2)</f>
        <v>0</v>
      </c>
      <c r="E14" s="49">
        <f>2/((529+491)/2)</f>
        <v>3.9215686274509803E-3</v>
      </c>
      <c r="F14" s="49">
        <f>3/((529+523)/2)</f>
        <v>5.7034220532319393E-3</v>
      </c>
      <c r="G14" s="49">
        <f>4/((529+522)/2)</f>
        <v>7.6117982873453857E-3</v>
      </c>
      <c r="H14" s="49">
        <f>5/((529+521)/2)</f>
        <v>9.5238095238095247E-3</v>
      </c>
      <c r="I14" s="49">
        <f>5/((529+521)/2)</f>
        <v>9.5238095238095247E-3</v>
      </c>
      <c r="J14" s="49">
        <f>6/((529+506)/2)</f>
        <v>1.1594202898550725E-2</v>
      </c>
      <c r="K14" s="49">
        <f>7/((529+504)/2)</f>
        <v>1.3552758954501452E-2</v>
      </c>
      <c r="L14" s="49">
        <f>7/((529+504)/2)</f>
        <v>1.3552758954501452E-2</v>
      </c>
      <c r="M14" s="49">
        <f>8/((529+483)/2)</f>
        <v>1.5810276679841896E-2</v>
      </c>
      <c r="O14" s="959" t="s">
        <v>50</v>
      </c>
      <c r="P14" s="16" t="s">
        <v>340</v>
      </c>
      <c r="Q14" s="13"/>
      <c r="R14" s="13"/>
      <c r="S14" s="13"/>
      <c r="T14" s="959"/>
    </row>
    <row r="15" spans="1:20" ht="18" customHeight="1">
      <c r="A15" s="39">
        <v>2023</v>
      </c>
      <c r="B15" s="49">
        <f>0/((481+481)/2)</f>
        <v>0</v>
      </c>
      <c r="C15" s="49">
        <f>0/((481+480)/2)</f>
        <v>0</v>
      </c>
      <c r="D15" s="49">
        <f>1/((481+476)/2)</f>
        <v>2.0898641588296763E-3</v>
      </c>
      <c r="E15" s="49">
        <f>2/((481+474)/2)</f>
        <v>4.1884816753926706E-3</v>
      </c>
      <c r="F15" s="49">
        <f>3/((481+473)/2)</f>
        <v>6.2893081761006293E-3</v>
      </c>
      <c r="G15" s="49">
        <f>5/((481+471)/2)</f>
        <v>1.050420168067227E-2</v>
      </c>
      <c r="H15" s="49">
        <f>7/((481+467)/2)</f>
        <v>1.4767932489451477E-2</v>
      </c>
      <c r="I15" s="49">
        <f>7/((481+467)/2)</f>
        <v>1.4767932489451477E-2</v>
      </c>
      <c r="J15" s="49">
        <f>9/((481+467)/2)</f>
        <v>1.8987341772151899E-2</v>
      </c>
      <c r="K15" s="49">
        <f>9/((481+467)/2)</f>
        <v>1.8987341772151899E-2</v>
      </c>
      <c r="L15" s="49">
        <f>12/((481+462)/2)</f>
        <v>2.5450689289501591E-2</v>
      </c>
      <c r="M15" s="49">
        <f>14/((481+462)/2)</f>
        <v>2.9692470837751856E-2</v>
      </c>
      <c r="O15" s="960"/>
      <c r="P15" s="16" t="s">
        <v>111</v>
      </c>
      <c r="Q15" s="13"/>
      <c r="R15" s="13"/>
      <c r="S15" s="13"/>
      <c r="T15" s="960"/>
    </row>
    <row r="16" spans="1:20" ht="18" customHeight="1">
      <c r="A16" s="39">
        <v>2024</v>
      </c>
      <c r="B16" s="49">
        <f>0/((470+470)/2)</f>
        <v>0</v>
      </c>
      <c r="C16" s="49">
        <f>2/((470+467)/2)</f>
        <v>4.2689434364994666E-3</v>
      </c>
      <c r="D16" s="49">
        <f>3/((470+466)/2)</f>
        <v>6.41025641025641E-3</v>
      </c>
      <c r="E16" s="49">
        <f>5/((470+463)/2)</f>
        <v>1.0718113612004287E-2</v>
      </c>
      <c r="F16" s="49">
        <f>5/((470+461)/2)</f>
        <v>1.0741138560687433E-2</v>
      </c>
      <c r="G16" s="49">
        <f>5/((470+460)/2)</f>
        <v>1.0752688172043012E-2</v>
      </c>
      <c r="H16" s="49">
        <f>9/((470+454)/2)</f>
        <v>1.948051948051948E-2</v>
      </c>
      <c r="I16" s="49">
        <f>10/((470+454)/2)</f>
        <v>2.1645021645021644E-2</v>
      </c>
      <c r="J16" s="49">
        <f>17/((470+451)/2)</f>
        <v>3.691639522258415E-2</v>
      </c>
      <c r="K16" s="49">
        <f>17/((470+451)/2)</f>
        <v>3.691639522258415E-2</v>
      </c>
      <c r="L16" s="49">
        <f>18/((470+448)/2)</f>
        <v>3.9215686274509803E-2</v>
      </c>
      <c r="M16" s="49">
        <f>18/((470+448)/2)</f>
        <v>3.9215686274509803E-2</v>
      </c>
      <c r="O16" s="967" t="s">
        <v>51</v>
      </c>
      <c r="P16" s="16" t="s">
        <v>340</v>
      </c>
      <c r="Q16" s="24"/>
      <c r="R16" s="24"/>
      <c r="S16" s="24"/>
      <c r="T16" s="422"/>
    </row>
    <row r="17" spans="1:20" ht="18" customHeight="1">
      <c r="A17" s="421">
        <v>2025</v>
      </c>
      <c r="B17" s="49">
        <f>0/((448+448)/2)</f>
        <v>0</v>
      </c>
      <c r="C17" s="49">
        <f>0/((448+450)/2)</f>
        <v>0</v>
      </c>
      <c r="D17" s="49">
        <f>1/((448+448)/2)</f>
        <v>2.232142857142857E-3</v>
      </c>
      <c r="E17" s="49">
        <f>2/((448+446)/2)</f>
        <v>4.4742729306487695E-3</v>
      </c>
      <c r="F17" s="49">
        <f>3/((448+442)/2)</f>
        <v>6.7415730337078653E-3</v>
      </c>
      <c r="G17" s="382"/>
      <c r="H17" s="382"/>
      <c r="I17" s="382"/>
      <c r="J17" s="382"/>
      <c r="K17" s="382"/>
      <c r="L17" s="382"/>
      <c r="M17" s="382"/>
      <c r="O17" s="968"/>
      <c r="P17" s="16" t="s">
        <v>111</v>
      </c>
      <c r="Q17" s="24"/>
      <c r="R17" s="24"/>
      <c r="S17" s="51"/>
      <c r="T17" s="423"/>
    </row>
    <row r="18" spans="1:20" ht="18" customHeight="1">
      <c r="A18" s="420"/>
      <c r="O18" s="963" t="s">
        <v>52</v>
      </c>
      <c r="P18" s="26" t="s">
        <v>340</v>
      </c>
      <c r="Q18" s="24"/>
      <c r="R18" s="24"/>
      <c r="S18" s="24"/>
      <c r="T18" s="961"/>
    </row>
    <row r="19" spans="1:20" ht="18" customHeight="1">
      <c r="A19" s="59" t="s">
        <v>666</v>
      </c>
      <c r="B19" s="59"/>
      <c r="O19" s="962"/>
      <c r="P19" s="26" t="s">
        <v>111</v>
      </c>
      <c r="Q19" s="24"/>
      <c r="R19" s="24"/>
      <c r="S19" s="24"/>
      <c r="T19" s="962"/>
    </row>
    <row r="20" spans="1:20" ht="18" customHeight="1">
      <c r="A20" s="59" t="s">
        <v>432</v>
      </c>
      <c r="B20" s="59"/>
      <c r="O20" s="959" t="s">
        <v>53</v>
      </c>
      <c r="P20" s="16" t="s">
        <v>340</v>
      </c>
      <c r="Q20" s="24"/>
      <c r="R20" s="24"/>
      <c r="S20" s="24"/>
      <c r="T20" s="963"/>
    </row>
    <row r="21" spans="1:20" ht="18" customHeight="1">
      <c r="A21" s="59" t="s">
        <v>433</v>
      </c>
      <c r="O21" s="960"/>
      <c r="P21" s="16" t="s">
        <v>111</v>
      </c>
      <c r="Q21" s="24"/>
      <c r="R21" s="24"/>
      <c r="S21" s="24"/>
      <c r="T21" s="964"/>
    </row>
    <row r="22" spans="1:20" ht="18" customHeight="1">
      <c r="A22" s="59" t="s">
        <v>264</v>
      </c>
      <c r="B22" s="59"/>
      <c r="O22" s="959" t="s">
        <v>54</v>
      </c>
      <c r="P22" s="16" t="s">
        <v>340</v>
      </c>
      <c r="Q22" s="13"/>
      <c r="R22" s="13"/>
      <c r="S22" s="24"/>
      <c r="T22" s="959"/>
    </row>
    <row r="23" spans="1:20" ht="18" customHeight="1">
      <c r="O23" s="960"/>
      <c r="P23" s="16" t="s">
        <v>111</v>
      </c>
      <c r="Q23" s="13"/>
      <c r="R23" s="13"/>
      <c r="S23" s="24"/>
      <c r="T23" s="960"/>
    </row>
    <row r="24" spans="1:20" ht="18" customHeight="1">
      <c r="A24" s="965" t="s">
        <v>265</v>
      </c>
      <c r="B24" s="965"/>
      <c r="C24" s="965"/>
      <c r="D24" s="965"/>
      <c r="E24" s="965"/>
      <c r="F24" s="965"/>
      <c r="G24" s="965"/>
      <c r="H24" s="965"/>
      <c r="I24" s="965"/>
      <c r="J24" s="965"/>
      <c r="K24" s="965"/>
      <c r="L24" s="965"/>
      <c r="M24" s="965"/>
      <c r="O24" s="959" t="s">
        <v>55</v>
      </c>
      <c r="P24" s="16" t="s">
        <v>340</v>
      </c>
      <c r="Q24" s="13"/>
      <c r="R24" s="13"/>
      <c r="S24" s="24"/>
      <c r="T24" s="961"/>
    </row>
    <row r="25" spans="1:20" ht="18" customHeight="1">
      <c r="A25" s="60" t="s">
        <v>251</v>
      </c>
      <c r="B25" s="61" t="s">
        <v>252</v>
      </c>
      <c r="C25" s="61" t="s">
        <v>253</v>
      </c>
      <c r="D25" s="61" t="s">
        <v>254</v>
      </c>
      <c r="E25" s="61" t="s">
        <v>255</v>
      </c>
      <c r="F25" s="61" t="s">
        <v>256</v>
      </c>
      <c r="G25" s="61" t="s">
        <v>257</v>
      </c>
      <c r="H25" s="61" t="s">
        <v>258</v>
      </c>
      <c r="I25" s="61" t="s">
        <v>259</v>
      </c>
      <c r="J25" s="61" t="s">
        <v>260</v>
      </c>
      <c r="K25" s="61" t="s">
        <v>261</v>
      </c>
      <c r="L25" s="61" t="s">
        <v>262</v>
      </c>
      <c r="M25" s="61" t="s">
        <v>263</v>
      </c>
      <c r="O25" s="960"/>
      <c r="P25" s="16" t="s">
        <v>111</v>
      </c>
      <c r="Q25" s="13"/>
      <c r="R25" s="13"/>
      <c r="S25" s="24"/>
      <c r="T25" s="962"/>
    </row>
    <row r="26" spans="1:20" ht="18" customHeight="1">
      <c r="A26" s="39">
        <v>2021</v>
      </c>
      <c r="B26" s="52">
        <v>1.9E-3</v>
      </c>
      <c r="C26" s="52">
        <v>1.9E-3</v>
      </c>
      <c r="D26" s="52">
        <v>1.9E-3</v>
      </c>
      <c r="E26" s="52">
        <v>5.5999999999999999E-3</v>
      </c>
      <c r="F26" s="52">
        <v>5.5999999999999999E-3</v>
      </c>
      <c r="G26" s="52">
        <v>5.5999999999999999E-3</v>
      </c>
      <c r="H26" s="52">
        <v>5.5999999999999999E-3</v>
      </c>
      <c r="I26" s="52">
        <v>7.4000000000000003E-3</v>
      </c>
      <c r="J26" s="52">
        <v>9.2999999999999992E-3</v>
      </c>
      <c r="K26" s="52">
        <v>9.2999999999999992E-3</v>
      </c>
      <c r="L26" s="52">
        <v>9.2999999999999992E-3</v>
      </c>
      <c r="M26" s="52">
        <v>9.2999999999999992E-3</v>
      </c>
      <c r="O26" s="959" t="s">
        <v>56</v>
      </c>
      <c r="P26" s="16" t="s">
        <v>340</v>
      </c>
      <c r="Q26" s="13"/>
      <c r="R26" s="13"/>
      <c r="S26" s="24"/>
      <c r="T26" s="959"/>
    </row>
    <row r="27" spans="1:20" ht="18" customHeight="1">
      <c r="A27" s="39">
        <v>2022</v>
      </c>
      <c r="B27" s="53">
        <f>0/((529+529)/2)</f>
        <v>0</v>
      </c>
      <c r="C27" s="49">
        <f>0/((529+528)/2)</f>
        <v>0</v>
      </c>
      <c r="D27" s="49">
        <f t="shared" ref="D27:L27" si="1">0/((529+529)/2)</f>
        <v>0</v>
      </c>
      <c r="E27" s="49">
        <f t="shared" si="1"/>
        <v>0</v>
      </c>
      <c r="F27" s="49">
        <f t="shared" si="1"/>
        <v>0</v>
      </c>
      <c r="G27" s="49">
        <f t="shared" si="1"/>
        <v>0</v>
      </c>
      <c r="H27" s="49">
        <f t="shared" si="1"/>
        <v>0</v>
      </c>
      <c r="I27" s="49">
        <f t="shared" si="1"/>
        <v>0</v>
      </c>
      <c r="J27" s="49">
        <f t="shared" si="1"/>
        <v>0</v>
      </c>
      <c r="K27" s="49">
        <f t="shared" si="1"/>
        <v>0</v>
      </c>
      <c r="L27" s="49">
        <f t="shared" si="1"/>
        <v>0</v>
      </c>
      <c r="M27" s="53">
        <f>1/((529+483)/2)</f>
        <v>1.976284584980237E-3</v>
      </c>
      <c r="O27" s="960"/>
      <c r="P27" s="16" t="s">
        <v>111</v>
      </c>
      <c r="Q27" s="13"/>
      <c r="R27" s="13"/>
      <c r="S27" s="24"/>
      <c r="T27" s="960"/>
    </row>
    <row r="28" spans="1:20" ht="18" customHeight="1">
      <c r="A28" s="39">
        <v>2023</v>
      </c>
      <c r="B28" s="54">
        <f>0/((481+481)/2)</f>
        <v>0</v>
      </c>
      <c r="C28" s="49">
        <f>2/((481+480)/2)</f>
        <v>4.1623309053069723E-3</v>
      </c>
      <c r="D28" s="49">
        <f>2/((481+476)/2)</f>
        <v>4.1797283176593526E-3</v>
      </c>
      <c r="E28" s="49">
        <f>2/((481+474)/2)</f>
        <v>4.1884816753926706E-3</v>
      </c>
      <c r="F28" s="49">
        <f>2/((481+473)/2)</f>
        <v>4.1928721174004195E-3</v>
      </c>
      <c r="G28" s="49">
        <f>2/((481+469)/2)</f>
        <v>4.2105263157894736E-3</v>
      </c>
      <c r="H28" s="49">
        <f t="shared" ref="H28:L28" si="2">2/((481+467)/2)</f>
        <v>4.2194092827004216E-3</v>
      </c>
      <c r="I28" s="49">
        <f t="shared" si="2"/>
        <v>4.2194092827004216E-3</v>
      </c>
      <c r="J28" s="49">
        <f t="shared" si="2"/>
        <v>4.2194092827004216E-3</v>
      </c>
      <c r="K28" s="49">
        <f t="shared" si="2"/>
        <v>4.2194092827004216E-3</v>
      </c>
      <c r="L28" s="49">
        <f t="shared" si="2"/>
        <v>4.2194092827004216E-3</v>
      </c>
      <c r="M28" s="49">
        <f>2/((481+467)/2)</f>
        <v>4.2194092827004216E-3</v>
      </c>
      <c r="P28" s="55" t="s">
        <v>77</v>
      </c>
      <c r="Q28" s="18">
        <f>SUM(Q4:Q27)</f>
        <v>4</v>
      </c>
      <c r="R28" s="18">
        <f>SUM(R4:R27)</f>
        <v>8</v>
      </c>
      <c r="S28" s="6"/>
      <c r="T28" s="6"/>
    </row>
    <row r="29" spans="1:20" ht="18" customHeight="1">
      <c r="A29" s="96">
        <v>2024</v>
      </c>
      <c r="B29" s="97">
        <f>0/((470+470)/2)</f>
        <v>0</v>
      </c>
      <c r="C29" s="97">
        <f>2/((470+467)/2)</f>
        <v>4.2689434364994666E-3</v>
      </c>
      <c r="D29" s="97">
        <f>2/((470+466)/2)</f>
        <v>4.2735042735042739E-3</v>
      </c>
      <c r="E29" s="97">
        <f>2/((470+463)/2)</f>
        <v>4.2872454448017148E-3</v>
      </c>
      <c r="F29" s="97">
        <f>3/((470+461)/2)</f>
        <v>6.44468313641246E-3</v>
      </c>
      <c r="G29" s="97">
        <f>3/((470+460)/2)</f>
        <v>6.4516129032258064E-3</v>
      </c>
      <c r="H29" s="97">
        <f>3/((470+454)/2)</f>
        <v>6.4935064935064939E-3</v>
      </c>
      <c r="I29" s="97">
        <f>3/((470+454)/2)</f>
        <v>6.4935064935064939E-3</v>
      </c>
      <c r="J29" s="97">
        <f>3/((470+451)/2)</f>
        <v>6.5146579804560263E-3</v>
      </c>
      <c r="K29" s="97">
        <f>3/((470+451)/2)</f>
        <v>6.5146579804560263E-3</v>
      </c>
      <c r="L29" s="97">
        <f>4/((470+448)/2)</f>
        <v>8.7145969498910684E-3</v>
      </c>
      <c r="M29" s="97">
        <f>4/((470+448)/2)</f>
        <v>8.7145969498910684E-3</v>
      </c>
      <c r="P29" s="202"/>
      <c r="Q29" s="420"/>
      <c r="R29" s="420"/>
      <c r="S29" s="6"/>
      <c r="T29" s="6"/>
    </row>
    <row r="30" spans="1:20" ht="18" customHeight="1">
      <c r="A30" s="421">
        <v>2025</v>
      </c>
      <c r="B30" s="97">
        <f>0/((448+448)/2)</f>
        <v>0</v>
      </c>
      <c r="C30" s="97">
        <f>0/((448+450)/2)</f>
        <v>0</v>
      </c>
      <c r="D30" s="97">
        <f>1/((448+448)/2)</f>
        <v>2.232142857142857E-3</v>
      </c>
      <c r="E30" s="97">
        <f>1/((448+446)/2)</f>
        <v>2.2371364653243847E-3</v>
      </c>
      <c r="F30" s="97">
        <f>1/((448+446)/2)</f>
        <v>2.2371364653243847E-3</v>
      </c>
      <c r="G30" s="382"/>
      <c r="H30" s="382"/>
      <c r="I30" s="382"/>
      <c r="J30" s="382"/>
      <c r="K30" s="382"/>
      <c r="L30" s="382"/>
      <c r="M30" s="382"/>
    </row>
    <row r="31" spans="1:20" ht="18" customHeight="1">
      <c r="A31" s="420"/>
    </row>
    <row r="33" spans="1:20" ht="18" customHeight="1">
      <c r="A33" s="9" t="s">
        <v>654</v>
      </c>
      <c r="O33" s="202"/>
      <c r="P33" s="202"/>
      <c r="Q33" s="202"/>
      <c r="R33" s="202"/>
      <c r="S33" s="202"/>
      <c r="T33" s="202"/>
    </row>
    <row r="35" spans="1:20" s="202" customFormat="1" ht="18" customHeight="1">
      <c r="A35" s="205" t="s">
        <v>662</v>
      </c>
      <c r="B35" s="206">
        <v>45658</v>
      </c>
      <c r="C35" s="206">
        <v>45689</v>
      </c>
      <c r="D35" s="206">
        <v>45717</v>
      </c>
      <c r="E35" s="206">
        <v>45748</v>
      </c>
      <c r="F35" s="206">
        <v>45778</v>
      </c>
      <c r="G35" s="206">
        <v>45809</v>
      </c>
      <c r="H35" s="206">
        <v>45839</v>
      </c>
      <c r="I35" s="206">
        <v>45870</v>
      </c>
      <c r="J35" s="206">
        <v>45901</v>
      </c>
      <c r="K35" s="206">
        <v>45931</v>
      </c>
      <c r="L35" s="206">
        <v>45962</v>
      </c>
      <c r="M35" s="206">
        <v>45992</v>
      </c>
      <c r="N35" s="202" t="s">
        <v>1133</v>
      </c>
      <c r="O35"/>
      <c r="P35"/>
      <c r="Q35"/>
      <c r="R35"/>
      <c r="S35"/>
      <c r="T35"/>
    </row>
    <row r="36" spans="1:20" ht="18" customHeight="1">
      <c r="A36" s="225" t="s">
        <v>655</v>
      </c>
      <c r="B36" s="225"/>
      <c r="C36" s="225"/>
      <c r="D36" s="225"/>
      <c r="E36" s="225">
        <v>1</v>
      </c>
      <c r="F36" s="225">
        <v>1</v>
      </c>
      <c r="G36" s="225"/>
      <c r="H36" s="225"/>
      <c r="I36" s="225"/>
      <c r="J36" s="225"/>
      <c r="K36" s="225"/>
      <c r="L36" s="225"/>
      <c r="M36" s="225"/>
      <c r="N36">
        <f>SUM(B36:M36)</f>
        <v>2</v>
      </c>
    </row>
    <row r="37" spans="1:20" ht="18" customHeight="1">
      <c r="A37" s="225" t="s">
        <v>657</v>
      </c>
      <c r="B37" s="225"/>
      <c r="C37" s="225"/>
      <c r="D37" s="225">
        <v>1</v>
      </c>
      <c r="E37" s="225"/>
      <c r="F37" s="225"/>
      <c r="G37" s="225"/>
      <c r="H37" s="225"/>
      <c r="I37" s="225"/>
      <c r="J37" s="225"/>
      <c r="K37" s="225"/>
      <c r="L37" s="225"/>
      <c r="M37" s="225"/>
      <c r="N37">
        <f t="shared" ref="N37:N45" si="3">SUM(B37:M37)</f>
        <v>1</v>
      </c>
    </row>
    <row r="38" spans="1:20" ht="18" customHeight="1">
      <c r="A38" s="225" t="s">
        <v>658</v>
      </c>
      <c r="B38" s="225"/>
      <c r="C38" s="225"/>
      <c r="D38" s="225"/>
      <c r="E38" s="225"/>
      <c r="F38" s="225">
        <v>1</v>
      </c>
      <c r="G38" s="225"/>
      <c r="H38" s="225"/>
      <c r="I38" s="225"/>
      <c r="J38" s="225"/>
      <c r="K38" s="225"/>
      <c r="L38" s="225"/>
      <c r="M38" s="225"/>
      <c r="N38">
        <f t="shared" si="3"/>
        <v>1</v>
      </c>
    </row>
    <row r="39" spans="1:20" ht="18" customHeight="1">
      <c r="A39" s="225" t="s">
        <v>1131</v>
      </c>
      <c r="B39" s="225"/>
      <c r="C39" s="225"/>
      <c r="D39" s="225"/>
      <c r="E39" s="225"/>
      <c r="F39" s="225">
        <v>1</v>
      </c>
      <c r="G39" s="225"/>
      <c r="H39" s="225"/>
      <c r="I39" s="225"/>
      <c r="J39" s="225"/>
      <c r="K39" s="225"/>
      <c r="L39" s="225"/>
      <c r="M39" s="225"/>
      <c r="N39">
        <f t="shared" si="3"/>
        <v>1</v>
      </c>
    </row>
    <row r="40" spans="1:20" ht="18" customHeight="1">
      <c r="A40" s="177" t="s">
        <v>656</v>
      </c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>
        <f t="shared" si="3"/>
        <v>0</v>
      </c>
    </row>
    <row r="41" spans="1:20" ht="18" customHeight="1">
      <c r="A41" s="177" t="s">
        <v>659</v>
      </c>
      <c r="B41" s="177"/>
      <c r="C41" s="177"/>
      <c r="D41" s="177">
        <v>1</v>
      </c>
      <c r="E41" s="177">
        <v>1</v>
      </c>
      <c r="F41" s="177">
        <v>1</v>
      </c>
      <c r="G41" s="177"/>
      <c r="H41" s="177"/>
      <c r="I41" s="177"/>
      <c r="J41" s="177"/>
      <c r="K41" s="177"/>
      <c r="L41" s="177"/>
      <c r="M41" s="177"/>
      <c r="N41">
        <f t="shared" si="3"/>
        <v>3</v>
      </c>
    </row>
    <row r="42" spans="1:20" ht="18" customHeight="1">
      <c r="A42" s="177" t="s">
        <v>664</v>
      </c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>
        <f t="shared" si="3"/>
        <v>0</v>
      </c>
    </row>
    <row r="43" spans="1:20" ht="18" customHeight="1">
      <c r="A43" s="177" t="s">
        <v>660</v>
      </c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>
        <f t="shared" si="3"/>
        <v>0</v>
      </c>
    </row>
    <row r="44" spans="1:20" ht="18" customHeight="1">
      <c r="A44" s="177" t="s">
        <v>661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>
        <f t="shared" si="3"/>
        <v>0</v>
      </c>
      <c r="O44" s="202"/>
      <c r="P44" s="202"/>
      <c r="Q44" s="202"/>
      <c r="R44" s="202"/>
      <c r="S44" s="202"/>
      <c r="T44" s="202"/>
    </row>
    <row r="45" spans="1:20" ht="18" customHeight="1">
      <c r="A45" s="177" t="s">
        <v>665</v>
      </c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>
        <f t="shared" si="3"/>
        <v>0</v>
      </c>
    </row>
    <row r="46" spans="1:20" s="202" customFormat="1" ht="18" customHeight="1">
      <c r="A46" s="226" t="s">
        <v>663</v>
      </c>
      <c r="B46" s="204">
        <f>SUM(B36:B45)</f>
        <v>0</v>
      </c>
      <c r="C46" s="204">
        <f t="shared" ref="C46:K46" si="4">SUM(C36:C45)</f>
        <v>0</v>
      </c>
      <c r="D46" s="204">
        <f t="shared" si="4"/>
        <v>2</v>
      </c>
      <c r="E46" s="204">
        <f t="shared" si="4"/>
        <v>2</v>
      </c>
      <c r="F46" s="204">
        <f t="shared" si="4"/>
        <v>4</v>
      </c>
      <c r="G46" s="204">
        <f t="shared" si="4"/>
        <v>0</v>
      </c>
      <c r="H46" s="204">
        <f t="shared" si="4"/>
        <v>0</v>
      </c>
      <c r="I46" s="204">
        <f t="shared" si="4"/>
        <v>0</v>
      </c>
      <c r="J46" s="204">
        <f t="shared" si="4"/>
        <v>0</v>
      </c>
      <c r="K46" s="204">
        <f t="shared" si="4"/>
        <v>0</v>
      </c>
      <c r="L46" s="204">
        <f>SUM(L36:L45)</f>
        <v>0</v>
      </c>
      <c r="M46" s="204">
        <f>SUM(M36:M45)</f>
        <v>0</v>
      </c>
      <c r="N46" s="227">
        <f>SUM(B46:M46)</f>
        <v>8</v>
      </c>
      <c r="O46"/>
      <c r="P46"/>
      <c r="Q46"/>
      <c r="R46"/>
      <c r="S46"/>
      <c r="T46"/>
    </row>
  </sheetData>
  <mergeCells count="33">
    <mergeCell ref="O4:O5"/>
    <mergeCell ref="T4:T5"/>
    <mergeCell ref="O6:O7"/>
    <mergeCell ref="T6:T7"/>
    <mergeCell ref="A1:M1"/>
    <mergeCell ref="B3:M3"/>
    <mergeCell ref="O2:O3"/>
    <mergeCell ref="P2:P3"/>
    <mergeCell ref="Q2:R2"/>
    <mergeCell ref="O1:T1"/>
    <mergeCell ref="S2:S3"/>
    <mergeCell ref="T2:T3"/>
    <mergeCell ref="O8:O9"/>
    <mergeCell ref="T8:T9"/>
    <mergeCell ref="A24:M24"/>
    <mergeCell ref="O12:O13"/>
    <mergeCell ref="T12:T13"/>
    <mergeCell ref="O14:O15"/>
    <mergeCell ref="T14:T15"/>
    <mergeCell ref="O18:O19"/>
    <mergeCell ref="O10:O11"/>
    <mergeCell ref="T10:T11"/>
    <mergeCell ref="T18:T19"/>
    <mergeCell ref="A11:M11"/>
    <mergeCell ref="O16:O17"/>
    <mergeCell ref="O26:O27"/>
    <mergeCell ref="T26:T27"/>
    <mergeCell ref="O24:O25"/>
    <mergeCell ref="T24:T25"/>
    <mergeCell ref="O20:O21"/>
    <mergeCell ref="T20:T21"/>
    <mergeCell ref="O22:O23"/>
    <mergeCell ref="T22:T2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92D050"/>
  </sheetPr>
  <dimension ref="A1:P44"/>
  <sheetViews>
    <sheetView topLeftCell="A34" zoomScale="80" zoomScaleNormal="80" workbookViewId="0">
      <selection activeCell="C42" sqref="C42"/>
    </sheetView>
  </sheetViews>
  <sheetFormatPr defaultRowHeight="15"/>
  <cols>
    <col min="1" max="1" width="4.7109375" customWidth="1"/>
    <col min="2" max="2" width="10.7109375" customWidth="1"/>
    <col min="3" max="3" width="16.42578125" bestFit="1" customWidth="1"/>
    <col min="4" max="4" width="11" bestFit="1" customWidth="1"/>
    <col min="5" max="5" width="28.5703125" bestFit="1" customWidth="1"/>
    <col min="6" max="6" width="28.85546875" customWidth="1"/>
    <col min="7" max="7" width="8.42578125" customWidth="1"/>
    <col min="8" max="8" width="12.140625" bestFit="1" customWidth="1"/>
    <col min="9" max="9" width="10.7109375" customWidth="1"/>
    <col min="10" max="10" width="7.5703125" customWidth="1"/>
    <col min="11" max="11" width="15.42578125" bestFit="1" customWidth="1"/>
    <col min="12" max="12" width="29.85546875" customWidth="1"/>
    <col min="13" max="14" width="7.42578125" customWidth="1"/>
    <col min="15" max="15" width="8.85546875" customWidth="1"/>
    <col min="16" max="16" width="43.140625" customWidth="1"/>
  </cols>
  <sheetData>
    <row r="1" spans="1:16" hidden="1"/>
    <row r="2" spans="1:16" ht="32.25" hidden="1" customHeight="1">
      <c r="A2" s="4" t="s">
        <v>650</v>
      </c>
      <c r="B2" s="12"/>
    </row>
    <row r="3" spans="1:16" s="5" customFormat="1" ht="45" hidden="1" customHeight="1">
      <c r="A3" s="978" t="s">
        <v>0</v>
      </c>
      <c r="B3" s="978" t="s">
        <v>128</v>
      </c>
      <c r="C3" s="978" t="s">
        <v>129</v>
      </c>
      <c r="D3" s="982" t="s">
        <v>213</v>
      </c>
      <c r="E3" s="978" t="s">
        <v>130</v>
      </c>
      <c r="F3" s="978" t="s">
        <v>131</v>
      </c>
      <c r="G3" s="978" t="s">
        <v>214</v>
      </c>
      <c r="H3" s="978" t="s">
        <v>132</v>
      </c>
      <c r="I3" s="978" t="s">
        <v>133</v>
      </c>
      <c r="J3" s="982" t="s">
        <v>134</v>
      </c>
      <c r="K3" s="978" t="s">
        <v>135</v>
      </c>
      <c r="L3" s="978" t="s">
        <v>136</v>
      </c>
      <c r="M3" s="983" t="s">
        <v>284</v>
      </c>
      <c r="N3" s="984"/>
      <c r="O3" s="981" t="s">
        <v>137</v>
      </c>
      <c r="P3" s="978" t="s">
        <v>78</v>
      </c>
    </row>
    <row r="4" spans="1:16" s="5" customFormat="1" ht="17.100000000000001" hidden="1" customHeight="1">
      <c r="A4" s="978"/>
      <c r="B4" s="978"/>
      <c r="C4" s="978"/>
      <c r="D4" s="982"/>
      <c r="E4" s="978"/>
      <c r="F4" s="978"/>
      <c r="G4" s="978"/>
      <c r="H4" s="978"/>
      <c r="I4" s="978"/>
      <c r="J4" s="982"/>
      <c r="K4" s="978"/>
      <c r="L4" s="978"/>
      <c r="M4" s="239" t="s">
        <v>138</v>
      </c>
      <c r="N4" s="240" t="s">
        <v>139</v>
      </c>
      <c r="O4" s="981"/>
      <c r="P4" s="978"/>
    </row>
    <row r="5" spans="1:16" ht="30" hidden="1" customHeight="1">
      <c r="A5" s="241">
        <v>1</v>
      </c>
      <c r="B5" s="242">
        <v>44823</v>
      </c>
      <c r="C5" s="242">
        <v>44935</v>
      </c>
      <c r="D5" s="243">
        <f>DATEDIF(B5,C5,"D")</f>
        <v>112</v>
      </c>
      <c r="E5" s="244" t="s">
        <v>190</v>
      </c>
      <c r="F5" s="245" t="s">
        <v>276</v>
      </c>
      <c r="G5" s="244">
        <v>1</v>
      </c>
      <c r="H5" s="244">
        <v>1</v>
      </c>
      <c r="I5" s="242">
        <v>44935</v>
      </c>
      <c r="J5" s="243">
        <f>DATEDIF(B5,I5,"D")</f>
        <v>112</v>
      </c>
      <c r="K5" s="246" t="s">
        <v>141</v>
      </c>
      <c r="L5" s="247" t="s">
        <v>282</v>
      </c>
      <c r="M5" s="248"/>
      <c r="N5" s="232">
        <v>1</v>
      </c>
      <c r="O5" s="249"/>
      <c r="P5" s="245" t="s">
        <v>283</v>
      </c>
    </row>
    <row r="6" spans="1:16" ht="30" hidden="1" customHeight="1">
      <c r="A6" s="241">
        <f>A5+1</f>
        <v>2</v>
      </c>
      <c r="B6" s="242"/>
      <c r="C6" s="242"/>
      <c r="D6" s="243">
        <f>DATEDIF(B6,C6,"D")</f>
        <v>0</v>
      </c>
      <c r="E6" s="244" t="s">
        <v>273</v>
      </c>
      <c r="F6" s="245" t="s">
        <v>281</v>
      </c>
      <c r="G6" s="244">
        <v>1</v>
      </c>
      <c r="H6" s="244"/>
      <c r="I6" s="242"/>
      <c r="J6" s="243">
        <f>DATEDIF(B6,I6,"D")</f>
        <v>0</v>
      </c>
      <c r="K6" s="250" t="s">
        <v>141</v>
      </c>
      <c r="L6" s="247" t="s">
        <v>414</v>
      </c>
      <c r="M6" s="248"/>
      <c r="N6" s="232">
        <v>1</v>
      </c>
      <c r="O6" s="249"/>
      <c r="P6" s="245" t="s">
        <v>415</v>
      </c>
    </row>
    <row r="7" spans="1:16" ht="30" hidden="1" customHeight="1">
      <c r="A7" s="241">
        <f t="shared" ref="A7:A8" si="0">A6+1</f>
        <v>3</v>
      </c>
      <c r="B7" s="242"/>
      <c r="C7" s="242"/>
      <c r="D7" s="243">
        <f t="shared" ref="D7:D8" si="1">DATEDIF(B7,C7,"D")</f>
        <v>0</v>
      </c>
      <c r="E7" s="244" t="s">
        <v>184</v>
      </c>
      <c r="F7" s="245" t="s">
        <v>369</v>
      </c>
      <c r="G7" s="244">
        <v>1</v>
      </c>
      <c r="H7" s="244"/>
      <c r="I7" s="242"/>
      <c r="J7" s="243">
        <f t="shared" ref="J7:J8" si="2">DATEDIF(B7,I7,"D")</f>
        <v>0</v>
      </c>
      <c r="K7" s="250" t="s">
        <v>141</v>
      </c>
      <c r="L7" s="247" t="s">
        <v>414</v>
      </c>
      <c r="M7" s="248"/>
      <c r="N7" s="232">
        <v>1</v>
      </c>
      <c r="O7" s="249"/>
      <c r="P7" s="245" t="s">
        <v>415</v>
      </c>
    </row>
    <row r="8" spans="1:16" ht="30" hidden="1" customHeight="1">
      <c r="A8" s="241">
        <f t="shared" si="0"/>
        <v>4</v>
      </c>
      <c r="B8" s="242"/>
      <c r="C8" s="242"/>
      <c r="D8" s="243">
        <f t="shared" si="1"/>
        <v>0</v>
      </c>
      <c r="E8" s="244" t="s">
        <v>185</v>
      </c>
      <c r="F8" s="245" t="s">
        <v>368</v>
      </c>
      <c r="G8" s="244">
        <v>1</v>
      </c>
      <c r="H8" s="244"/>
      <c r="I8" s="242"/>
      <c r="J8" s="243">
        <f t="shared" si="2"/>
        <v>0</v>
      </c>
      <c r="K8" s="251"/>
      <c r="L8" s="247"/>
      <c r="M8" s="248"/>
      <c r="N8" s="248"/>
      <c r="O8" s="249"/>
      <c r="P8" s="245"/>
    </row>
    <row r="9" spans="1:16" ht="30" hidden="1" customHeight="1">
      <c r="A9" s="241">
        <f>A6+1</f>
        <v>3</v>
      </c>
      <c r="B9" s="242">
        <v>44952</v>
      </c>
      <c r="C9" s="242">
        <v>44963</v>
      </c>
      <c r="D9" s="243">
        <f>DATEDIF(B9,C9,"D")</f>
        <v>11</v>
      </c>
      <c r="E9" s="244" t="s">
        <v>192</v>
      </c>
      <c r="F9" s="245" t="s">
        <v>300</v>
      </c>
      <c r="G9" s="244">
        <v>1</v>
      </c>
      <c r="H9" s="244">
        <v>1</v>
      </c>
      <c r="I9" s="242">
        <v>44963</v>
      </c>
      <c r="J9" s="243">
        <f>DATEDIF(B9,I9,"D")</f>
        <v>11</v>
      </c>
      <c r="K9" s="246" t="s">
        <v>141</v>
      </c>
      <c r="L9" s="247" t="s">
        <v>301</v>
      </c>
      <c r="M9" s="232">
        <v>1</v>
      </c>
      <c r="N9" s="248"/>
      <c r="O9" s="249"/>
      <c r="P9" s="245" t="s">
        <v>302</v>
      </c>
    </row>
    <row r="10" spans="1:16" ht="36" hidden="1" customHeight="1">
      <c r="A10" s="241">
        <f>A9+1</f>
        <v>4</v>
      </c>
      <c r="B10" s="242"/>
      <c r="C10" s="242"/>
      <c r="D10" s="243">
        <f t="shared" ref="D10:D14" si="3">DATEDIF(B10,C10,"D")</f>
        <v>0</v>
      </c>
      <c r="E10" s="244" t="s">
        <v>189</v>
      </c>
      <c r="F10" s="245" t="s">
        <v>355</v>
      </c>
      <c r="G10" s="244">
        <v>1</v>
      </c>
      <c r="H10" s="244"/>
      <c r="I10" s="242"/>
      <c r="J10" s="243">
        <f t="shared" ref="J10:J14" si="4">DATEDIF(B10,I10,"D")</f>
        <v>0</v>
      </c>
      <c r="K10" s="246" t="s">
        <v>141</v>
      </c>
      <c r="L10" s="247" t="s">
        <v>414</v>
      </c>
      <c r="M10" s="232"/>
      <c r="N10" s="248"/>
      <c r="O10" s="249"/>
      <c r="P10" s="245" t="s">
        <v>356</v>
      </c>
    </row>
    <row r="11" spans="1:16" ht="30" hidden="1" customHeight="1">
      <c r="A11" s="241">
        <f>A10+1</f>
        <v>5</v>
      </c>
      <c r="B11" s="242">
        <v>45028</v>
      </c>
      <c r="C11" s="242">
        <v>45058</v>
      </c>
      <c r="D11" s="243">
        <f t="shared" si="3"/>
        <v>30</v>
      </c>
      <c r="E11" s="244" t="s">
        <v>370</v>
      </c>
      <c r="F11" s="245" t="s">
        <v>371</v>
      </c>
      <c r="G11" s="244">
        <v>1</v>
      </c>
      <c r="H11" s="244">
        <v>1</v>
      </c>
      <c r="I11" s="242">
        <v>45058</v>
      </c>
      <c r="J11" s="243">
        <f t="shared" si="4"/>
        <v>30</v>
      </c>
      <c r="K11" s="246" t="s">
        <v>141</v>
      </c>
      <c r="L11" s="247" t="s">
        <v>372</v>
      </c>
      <c r="M11" s="232">
        <v>1</v>
      </c>
      <c r="N11" s="248"/>
      <c r="O11" s="249"/>
      <c r="P11" s="245"/>
    </row>
    <row r="12" spans="1:16" ht="30" hidden="1" customHeight="1">
      <c r="A12" s="252">
        <v>6</v>
      </c>
      <c r="B12" s="253">
        <v>45082</v>
      </c>
      <c r="C12" s="253">
        <v>45108</v>
      </c>
      <c r="D12" s="254">
        <f t="shared" si="3"/>
        <v>26</v>
      </c>
      <c r="E12" s="176" t="s">
        <v>142</v>
      </c>
      <c r="F12" s="255" t="s">
        <v>383</v>
      </c>
      <c r="G12" s="176">
        <v>1</v>
      </c>
      <c r="H12" s="176">
        <v>1</v>
      </c>
      <c r="I12" s="253">
        <v>45127</v>
      </c>
      <c r="J12" s="254">
        <f t="shared" si="4"/>
        <v>45</v>
      </c>
      <c r="K12" s="256" t="s">
        <v>141</v>
      </c>
      <c r="L12" s="257" t="s">
        <v>384</v>
      </c>
      <c r="N12" s="258">
        <v>1</v>
      </c>
      <c r="O12" s="249"/>
      <c r="P12" s="245" t="s">
        <v>283</v>
      </c>
    </row>
    <row r="13" spans="1:16" ht="30" hidden="1" customHeight="1">
      <c r="A13" s="241">
        <v>7</v>
      </c>
      <c r="B13" s="259">
        <v>45177</v>
      </c>
      <c r="C13" s="259">
        <v>45201</v>
      </c>
      <c r="D13" s="243">
        <f t="shared" si="3"/>
        <v>24</v>
      </c>
      <c r="E13" s="244" t="s">
        <v>346</v>
      </c>
      <c r="F13" s="245" t="s">
        <v>400</v>
      </c>
      <c r="G13" s="244">
        <v>1</v>
      </c>
      <c r="H13" s="244">
        <v>1</v>
      </c>
      <c r="I13" s="242">
        <v>45236</v>
      </c>
      <c r="J13" s="243">
        <f t="shared" si="4"/>
        <v>59</v>
      </c>
      <c r="K13" s="256" t="s">
        <v>141</v>
      </c>
      <c r="L13" s="247" t="s">
        <v>416</v>
      </c>
      <c r="M13" s="236"/>
      <c r="N13" s="258">
        <v>1</v>
      </c>
      <c r="O13" s="249"/>
      <c r="P13" s="245" t="s">
        <v>403</v>
      </c>
    </row>
    <row r="14" spans="1:16" ht="30" hidden="1" customHeight="1">
      <c r="A14" s="241">
        <v>7</v>
      </c>
      <c r="B14" s="259">
        <v>45193</v>
      </c>
      <c r="C14" s="259">
        <v>45202</v>
      </c>
      <c r="D14" s="243">
        <f t="shared" si="3"/>
        <v>9</v>
      </c>
      <c r="E14" s="244" t="s">
        <v>192</v>
      </c>
      <c r="F14" s="245" t="s">
        <v>401</v>
      </c>
      <c r="G14" s="244">
        <v>1</v>
      </c>
      <c r="H14" s="244">
        <v>1</v>
      </c>
      <c r="I14" s="242">
        <v>45202</v>
      </c>
      <c r="J14" s="243">
        <f t="shared" si="4"/>
        <v>9</v>
      </c>
      <c r="K14" s="246" t="s">
        <v>141</v>
      </c>
      <c r="L14" s="247" t="s">
        <v>402</v>
      </c>
      <c r="M14" s="258">
        <v>1</v>
      </c>
      <c r="N14" s="232"/>
      <c r="O14" s="249"/>
      <c r="P14" s="245"/>
    </row>
    <row r="15" spans="1:16" ht="20.25" hidden="1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976" t="s">
        <v>285</v>
      </c>
      <c r="L15" s="976"/>
      <c r="M15" s="260">
        <f>SUM(M5:M14)</f>
        <v>3</v>
      </c>
      <c r="N15" s="260">
        <f>SUM(N5:N14)</f>
        <v>5</v>
      </c>
      <c r="O15" s="261">
        <f>SUM(O5:O14)</f>
        <v>0</v>
      </c>
      <c r="P15" s="10"/>
    </row>
    <row r="16" spans="1:16" ht="30" hidden="1" customHeight="1">
      <c r="K16" s="977"/>
      <c r="L16" s="977"/>
      <c r="M16" s="262">
        <f>M15/11</f>
        <v>0.27272727272727271</v>
      </c>
      <c r="N16" s="262">
        <f>N15/11</f>
        <v>0.45454545454545453</v>
      </c>
      <c r="O16" s="263">
        <f>O15/11</f>
        <v>0</v>
      </c>
    </row>
    <row r="17" spans="1:16" ht="30" hidden="1" customHeight="1">
      <c r="A17" s="4" t="s">
        <v>436</v>
      </c>
      <c r="K17" s="181"/>
      <c r="L17" s="181"/>
      <c r="M17" s="182"/>
      <c r="N17" s="182"/>
      <c r="O17" s="182"/>
    </row>
    <row r="18" spans="1:16" ht="27" hidden="1" customHeight="1">
      <c r="A18" s="978" t="s">
        <v>0</v>
      </c>
      <c r="B18" s="978" t="s">
        <v>128</v>
      </c>
      <c r="C18" s="978" t="s">
        <v>129</v>
      </c>
      <c r="D18" s="982" t="s">
        <v>213</v>
      </c>
      <c r="E18" s="978" t="s">
        <v>130</v>
      </c>
      <c r="F18" s="978" t="s">
        <v>131</v>
      </c>
      <c r="G18" s="978" t="s">
        <v>214</v>
      </c>
      <c r="H18" s="978" t="s">
        <v>132</v>
      </c>
      <c r="I18" s="978" t="s">
        <v>133</v>
      </c>
      <c r="J18" s="982" t="s">
        <v>134</v>
      </c>
      <c r="K18" s="978" t="s">
        <v>135</v>
      </c>
      <c r="L18" s="978" t="s">
        <v>136</v>
      </c>
      <c r="M18" s="979" t="s">
        <v>284</v>
      </c>
      <c r="N18" s="980"/>
      <c r="O18" s="981" t="s">
        <v>137</v>
      </c>
      <c r="P18" s="978" t="s">
        <v>78</v>
      </c>
    </row>
    <row r="19" spans="1:16" hidden="1">
      <c r="A19" s="978"/>
      <c r="B19" s="978"/>
      <c r="C19" s="978"/>
      <c r="D19" s="982"/>
      <c r="E19" s="978"/>
      <c r="F19" s="978"/>
      <c r="G19" s="978"/>
      <c r="H19" s="978"/>
      <c r="I19" s="978"/>
      <c r="J19" s="982"/>
      <c r="K19" s="978"/>
      <c r="L19" s="978"/>
      <c r="M19" s="239" t="s">
        <v>138</v>
      </c>
      <c r="N19" s="240" t="s">
        <v>139</v>
      </c>
      <c r="O19" s="981"/>
      <c r="P19" s="978"/>
    </row>
    <row r="20" spans="1:16" ht="22.5" hidden="1" customHeight="1">
      <c r="A20" s="236">
        <v>1</v>
      </c>
      <c r="B20" s="259">
        <v>45254</v>
      </c>
      <c r="C20" s="237">
        <v>45306</v>
      </c>
      <c r="D20" s="243">
        <f>DATEDIF(B20,C20,"D")</f>
        <v>52</v>
      </c>
      <c r="E20" s="236" t="s">
        <v>389</v>
      </c>
      <c r="F20" s="236" t="s">
        <v>437</v>
      </c>
      <c r="G20" s="236">
        <v>1</v>
      </c>
      <c r="H20" s="236">
        <v>1</v>
      </c>
      <c r="I20" s="242">
        <v>45302</v>
      </c>
      <c r="J20" s="243">
        <f t="shared" ref="J20:J31" si="5">DATEDIF(B20,I20,"D")</f>
        <v>48</v>
      </c>
      <c r="K20" s="346" t="s">
        <v>141</v>
      </c>
      <c r="L20" s="350" t="s">
        <v>438</v>
      </c>
      <c r="M20" s="347"/>
      <c r="N20" s="232">
        <v>1</v>
      </c>
      <c r="O20" s="232">
        <v>1</v>
      </c>
      <c r="P20" s="245" t="s">
        <v>283</v>
      </c>
    </row>
    <row r="21" spans="1:16" s="14" customFormat="1" ht="30" hidden="1">
      <c r="A21" s="313">
        <v>2</v>
      </c>
      <c r="B21" s="314">
        <v>45458</v>
      </c>
      <c r="C21" s="315">
        <v>45512</v>
      </c>
      <c r="D21" s="243">
        <f>DATEDIF(B21,C21,"D")</f>
        <v>54</v>
      </c>
      <c r="E21" s="316" t="s">
        <v>389</v>
      </c>
      <c r="F21" s="316" t="s">
        <v>437</v>
      </c>
      <c r="G21" s="313">
        <v>2</v>
      </c>
      <c r="H21" s="313">
        <v>2</v>
      </c>
      <c r="I21" s="311">
        <v>45512</v>
      </c>
      <c r="J21" s="243">
        <f>DATEDIF(B21,I21,"D")</f>
        <v>54</v>
      </c>
      <c r="K21" s="346" t="s">
        <v>141</v>
      </c>
      <c r="L21" s="350" t="s">
        <v>708</v>
      </c>
      <c r="M21" s="348"/>
      <c r="N21" s="232">
        <v>1</v>
      </c>
      <c r="O21" s="232">
        <v>1</v>
      </c>
      <c r="P21" s="312"/>
    </row>
    <row r="22" spans="1:16" hidden="1">
      <c r="A22" s="236">
        <v>3</v>
      </c>
      <c r="B22" s="309">
        <v>45474</v>
      </c>
      <c r="C22" s="310">
        <v>45505</v>
      </c>
      <c r="D22" s="243">
        <f t="shared" ref="D22:D23" si="6">DATEDIF(B22,C22,"D")</f>
        <v>31</v>
      </c>
      <c r="E22" s="308" t="s">
        <v>142</v>
      </c>
      <c r="F22" s="308" t="s">
        <v>709</v>
      </c>
      <c r="G22" s="308">
        <v>1</v>
      </c>
      <c r="H22" s="308">
        <v>1</v>
      </c>
      <c r="I22" s="311">
        <v>45530</v>
      </c>
      <c r="J22" s="243">
        <f t="shared" si="5"/>
        <v>56</v>
      </c>
      <c r="K22" s="346" t="s">
        <v>141</v>
      </c>
      <c r="L22" s="350" t="s">
        <v>710</v>
      </c>
      <c r="M22" s="349">
        <v>1</v>
      </c>
      <c r="N22" s="304"/>
      <c r="O22" s="232">
        <v>1</v>
      </c>
      <c r="P22" s="245" t="s">
        <v>283</v>
      </c>
    </row>
    <row r="23" spans="1:16" hidden="1">
      <c r="A23" s="313">
        <v>4</v>
      </c>
      <c r="B23" s="309">
        <v>45488</v>
      </c>
      <c r="C23" s="310">
        <v>45516</v>
      </c>
      <c r="D23" s="243">
        <f t="shared" si="6"/>
        <v>28</v>
      </c>
      <c r="E23" s="308" t="s">
        <v>273</v>
      </c>
      <c r="F23" s="308" t="s">
        <v>711</v>
      </c>
      <c r="G23" s="308">
        <v>1</v>
      </c>
      <c r="H23" s="308">
        <v>1</v>
      </c>
      <c r="I23" s="311">
        <v>45530</v>
      </c>
      <c r="J23" s="243">
        <f t="shared" si="5"/>
        <v>42</v>
      </c>
      <c r="K23" s="346" t="s">
        <v>141</v>
      </c>
      <c r="L23" s="350" t="s">
        <v>712</v>
      </c>
      <c r="M23" s="349">
        <v>1</v>
      </c>
      <c r="N23" s="304"/>
      <c r="O23" s="232">
        <v>1</v>
      </c>
      <c r="P23" s="312"/>
    </row>
    <row r="24" spans="1:16" hidden="1">
      <c r="A24" s="236">
        <v>5</v>
      </c>
      <c r="B24" s="344">
        <v>45505</v>
      </c>
      <c r="C24" s="310">
        <v>45536</v>
      </c>
      <c r="D24" s="243">
        <f>DATEDIF(B24,C24,"D")</f>
        <v>31</v>
      </c>
      <c r="E24" s="336" t="s">
        <v>188</v>
      </c>
      <c r="F24" s="319" t="s">
        <v>1062</v>
      </c>
      <c r="G24" s="319">
        <v>1</v>
      </c>
      <c r="H24" s="319">
        <v>1</v>
      </c>
      <c r="I24" s="311">
        <v>45552</v>
      </c>
      <c r="J24" s="243">
        <f t="shared" si="5"/>
        <v>47</v>
      </c>
      <c r="K24" s="346" t="s">
        <v>141</v>
      </c>
      <c r="L24" s="351" t="s">
        <v>1033</v>
      </c>
      <c r="M24" s="349">
        <v>1</v>
      </c>
      <c r="N24" s="326"/>
      <c r="O24" s="232">
        <v>1</v>
      </c>
      <c r="P24" s="345"/>
    </row>
    <row r="25" spans="1:16" hidden="1">
      <c r="A25" s="313">
        <v>6</v>
      </c>
      <c r="B25" s="344">
        <v>45514</v>
      </c>
      <c r="C25" s="310">
        <v>45536</v>
      </c>
      <c r="D25" s="243">
        <f>DATEDIF(B25,C25,"D")</f>
        <v>22</v>
      </c>
      <c r="E25" s="319" t="s">
        <v>346</v>
      </c>
      <c r="F25" s="319" t="s">
        <v>1061</v>
      </c>
      <c r="G25" s="319">
        <v>1</v>
      </c>
      <c r="H25" s="319">
        <v>1</v>
      </c>
      <c r="I25" s="311">
        <v>45552</v>
      </c>
      <c r="J25" s="243">
        <f>DATEDIF(B25,I25,"D")</f>
        <v>38</v>
      </c>
      <c r="K25" s="346" t="s">
        <v>141</v>
      </c>
      <c r="L25" s="352" t="s">
        <v>1034</v>
      </c>
      <c r="M25" s="349">
        <v>1</v>
      </c>
      <c r="N25" s="326"/>
      <c r="O25" s="232">
        <v>1</v>
      </c>
      <c r="P25" s="345"/>
    </row>
    <row r="26" spans="1:16" hidden="1">
      <c r="A26" s="236">
        <v>7</v>
      </c>
      <c r="B26" s="344">
        <v>45515</v>
      </c>
      <c r="C26" s="310">
        <v>45536</v>
      </c>
      <c r="D26" s="243">
        <f t="shared" ref="D26:D27" si="7">DATEDIF(B26,C26,"D")</f>
        <v>21</v>
      </c>
      <c r="E26" s="319" t="s">
        <v>347</v>
      </c>
      <c r="F26" s="319" t="s">
        <v>1063</v>
      </c>
      <c r="G26" s="319">
        <v>1</v>
      </c>
      <c r="H26" s="319">
        <v>1</v>
      </c>
      <c r="I26" s="311">
        <v>45552</v>
      </c>
      <c r="J26" s="243">
        <f t="shared" si="5"/>
        <v>37</v>
      </c>
      <c r="K26" s="346" t="s">
        <v>141</v>
      </c>
      <c r="L26" s="351" t="s">
        <v>1031</v>
      </c>
      <c r="M26" s="349">
        <v>1</v>
      </c>
      <c r="N26" s="326"/>
      <c r="O26" s="232">
        <v>1</v>
      </c>
      <c r="P26" s="345"/>
    </row>
    <row r="27" spans="1:16" hidden="1">
      <c r="A27" s="313">
        <v>8</v>
      </c>
      <c r="B27" s="344">
        <v>45519</v>
      </c>
      <c r="C27" s="310">
        <v>45536</v>
      </c>
      <c r="D27" s="243">
        <f t="shared" si="7"/>
        <v>17</v>
      </c>
      <c r="E27" s="319" t="s">
        <v>189</v>
      </c>
      <c r="F27" s="319" t="s">
        <v>1064</v>
      </c>
      <c r="G27" s="319">
        <v>1</v>
      </c>
      <c r="H27" s="319">
        <v>1</v>
      </c>
      <c r="I27" s="311">
        <v>45565</v>
      </c>
      <c r="J27" s="243">
        <f t="shared" si="5"/>
        <v>46</v>
      </c>
      <c r="K27" s="346" t="s">
        <v>141</v>
      </c>
      <c r="L27" s="351" t="s">
        <v>1035</v>
      </c>
      <c r="M27" s="349">
        <v>1</v>
      </c>
      <c r="N27" s="326"/>
      <c r="O27" s="232">
        <v>1</v>
      </c>
      <c r="P27" s="345"/>
    </row>
    <row r="28" spans="1:16" hidden="1">
      <c r="A28" s="381">
        <v>9</v>
      </c>
      <c r="B28" s="344">
        <v>45597</v>
      </c>
      <c r="C28" s="310">
        <v>45659</v>
      </c>
      <c r="D28" s="243">
        <f>DATEDIF(B28,C28,"D")</f>
        <v>62</v>
      </c>
      <c r="E28" s="382" t="s">
        <v>190</v>
      </c>
      <c r="F28" s="382" t="s">
        <v>1136</v>
      </c>
      <c r="G28" s="319">
        <v>1</v>
      </c>
      <c r="H28" s="319">
        <v>1</v>
      </c>
      <c r="I28" s="311">
        <v>45664</v>
      </c>
      <c r="J28" s="243">
        <f t="shared" si="5"/>
        <v>67</v>
      </c>
      <c r="K28" s="346" t="s">
        <v>141</v>
      </c>
      <c r="L28" s="382" t="s">
        <v>1134</v>
      </c>
      <c r="M28" s="384"/>
      <c r="N28" s="232">
        <v>1</v>
      </c>
      <c r="O28" s="232">
        <v>1</v>
      </c>
      <c r="P28" s="386"/>
    </row>
    <row r="29" spans="1:16" hidden="1">
      <c r="A29" s="381">
        <v>10</v>
      </c>
      <c r="B29" s="344">
        <v>45627</v>
      </c>
      <c r="C29" s="310">
        <v>45659</v>
      </c>
      <c r="D29" s="243">
        <f>DATEDIF(B29,C29,"D")</f>
        <v>32</v>
      </c>
      <c r="E29" s="382" t="s">
        <v>185</v>
      </c>
      <c r="F29" s="382" t="s">
        <v>368</v>
      </c>
      <c r="G29" s="319">
        <v>1</v>
      </c>
      <c r="H29" s="319">
        <v>1</v>
      </c>
      <c r="I29" s="311">
        <v>45664</v>
      </c>
      <c r="J29" s="243">
        <f t="shared" si="5"/>
        <v>37</v>
      </c>
      <c r="K29" s="346" t="s">
        <v>141</v>
      </c>
      <c r="L29" s="382" t="s">
        <v>1135</v>
      </c>
      <c r="M29" s="384"/>
      <c r="N29" s="232">
        <v>1</v>
      </c>
      <c r="O29" s="232">
        <v>1</v>
      </c>
      <c r="P29" s="386"/>
    </row>
    <row r="30" spans="1:16" hidden="1">
      <c r="A30" s="381">
        <v>11</v>
      </c>
      <c r="B30" s="344">
        <v>45597</v>
      </c>
      <c r="C30" s="310">
        <v>45659</v>
      </c>
      <c r="D30" s="243">
        <f>DATEDIF(B30,C30,"D")</f>
        <v>62</v>
      </c>
      <c r="E30" s="382" t="s">
        <v>185</v>
      </c>
      <c r="F30" s="382" t="s">
        <v>1138</v>
      </c>
      <c r="G30" s="319">
        <v>1</v>
      </c>
      <c r="H30" s="319">
        <v>1</v>
      </c>
      <c r="I30" s="311">
        <v>45691</v>
      </c>
      <c r="J30" s="243">
        <f t="shared" si="5"/>
        <v>94</v>
      </c>
      <c r="K30" s="346" t="s">
        <v>141</v>
      </c>
      <c r="L30" s="383" t="s">
        <v>1139</v>
      </c>
      <c r="M30" s="384"/>
      <c r="N30" s="232">
        <v>1</v>
      </c>
      <c r="O30" s="232">
        <v>1</v>
      </c>
      <c r="P30" s="245" t="s">
        <v>283</v>
      </c>
    </row>
    <row r="31" spans="1:16" hidden="1">
      <c r="A31" s="236">
        <v>12</v>
      </c>
      <c r="B31" s="344">
        <v>45627</v>
      </c>
      <c r="C31" s="310">
        <v>45659</v>
      </c>
      <c r="D31" s="243">
        <f>DATEDIF(B31,C31,"D")</f>
        <v>32</v>
      </c>
      <c r="E31" s="319" t="s">
        <v>189</v>
      </c>
      <c r="F31" s="319" t="s">
        <v>1137</v>
      </c>
      <c r="G31" s="319">
        <v>1</v>
      </c>
      <c r="H31" s="319">
        <v>1</v>
      </c>
      <c r="I31" s="311">
        <v>45705</v>
      </c>
      <c r="J31" s="243">
        <f t="shared" si="5"/>
        <v>78</v>
      </c>
      <c r="K31" s="346" t="s">
        <v>141</v>
      </c>
      <c r="L31" s="236" t="s">
        <v>1140</v>
      </c>
      <c r="M31" s="236"/>
      <c r="N31" s="232">
        <v>1</v>
      </c>
      <c r="O31" s="232">
        <v>1</v>
      </c>
      <c r="P31" s="245" t="s">
        <v>283</v>
      </c>
    </row>
    <row r="32" spans="1:16" hidden="1">
      <c r="K32" s="976" t="s">
        <v>285</v>
      </c>
      <c r="L32" s="976"/>
      <c r="M32" s="260">
        <f>SUM(M20:M31)</f>
        <v>6</v>
      </c>
      <c r="N32" s="260">
        <f>SUM(N20:N31)</f>
        <v>6</v>
      </c>
      <c r="O32" s="261">
        <f>SUM(O11:O31)</f>
        <v>12</v>
      </c>
    </row>
    <row r="33" spans="1:16" hidden="1">
      <c r="K33" s="977"/>
      <c r="L33" s="977"/>
      <c r="M33" s="264">
        <f>M32/11</f>
        <v>0.54545454545454541</v>
      </c>
      <c r="N33" s="264">
        <f>N32/11</f>
        <v>0.54545454545454541</v>
      </c>
      <c r="O33" s="265">
        <f>O32/11</f>
        <v>1.0909090909090908</v>
      </c>
    </row>
    <row r="34" spans="1:16" ht="18.75">
      <c r="A34" s="4" t="s">
        <v>1214</v>
      </c>
    </row>
    <row r="35" spans="1:16">
      <c r="A35" s="978" t="s">
        <v>0</v>
      </c>
      <c r="B35" s="978" t="s">
        <v>128</v>
      </c>
      <c r="C35" s="978" t="s">
        <v>129</v>
      </c>
      <c r="D35" s="982" t="s">
        <v>213</v>
      </c>
      <c r="E35" s="978" t="s">
        <v>130</v>
      </c>
      <c r="F35" s="978" t="s">
        <v>131</v>
      </c>
      <c r="G35" s="978" t="s">
        <v>214</v>
      </c>
      <c r="H35" s="978" t="s">
        <v>132</v>
      </c>
      <c r="I35" s="978" t="s">
        <v>133</v>
      </c>
      <c r="J35" s="982" t="s">
        <v>134</v>
      </c>
      <c r="K35" s="978" t="s">
        <v>135</v>
      </c>
      <c r="L35" s="978" t="s">
        <v>136</v>
      </c>
      <c r="M35" s="979" t="s">
        <v>284</v>
      </c>
      <c r="N35" s="980"/>
      <c r="O35" s="981" t="s">
        <v>137</v>
      </c>
      <c r="P35" s="978" t="s">
        <v>78</v>
      </c>
    </row>
    <row r="36" spans="1:16">
      <c r="A36" s="978"/>
      <c r="B36" s="978"/>
      <c r="C36" s="978"/>
      <c r="D36" s="982"/>
      <c r="E36" s="978"/>
      <c r="F36" s="978"/>
      <c r="G36" s="978"/>
      <c r="H36" s="978"/>
      <c r="I36" s="978"/>
      <c r="J36" s="982"/>
      <c r="K36" s="978"/>
      <c r="L36" s="978"/>
      <c r="M36" s="239" t="s">
        <v>138</v>
      </c>
      <c r="N36" s="240" t="s">
        <v>139</v>
      </c>
      <c r="O36" s="981"/>
      <c r="P36" s="978"/>
    </row>
    <row r="37" spans="1:16">
      <c r="A37" s="381">
        <v>1</v>
      </c>
      <c r="B37" s="344">
        <v>45597</v>
      </c>
      <c r="C37" s="310">
        <v>45659</v>
      </c>
      <c r="D37" s="243">
        <f>DATEDIF(B37,C37,"D")</f>
        <v>62</v>
      </c>
      <c r="E37" s="382" t="s">
        <v>185</v>
      </c>
      <c r="F37" s="382" t="s">
        <v>1138</v>
      </c>
      <c r="G37" s="319">
        <v>1</v>
      </c>
      <c r="H37" s="319">
        <v>1</v>
      </c>
      <c r="I37" s="311">
        <v>45691</v>
      </c>
      <c r="J37" s="243">
        <f t="shared" ref="J37:J38" si="8">DATEDIF(B37,I37,"D")</f>
        <v>94</v>
      </c>
      <c r="K37" s="346" t="s">
        <v>141</v>
      </c>
      <c r="L37" s="383" t="s">
        <v>1139</v>
      </c>
      <c r="M37" s="384"/>
      <c r="N37" s="232">
        <v>1</v>
      </c>
      <c r="O37" s="232">
        <v>1</v>
      </c>
      <c r="P37" s="245" t="s">
        <v>283</v>
      </c>
    </row>
    <row r="38" spans="1:16">
      <c r="A38" s="236">
        <v>2</v>
      </c>
      <c r="B38" s="344">
        <v>45627</v>
      </c>
      <c r="C38" s="310">
        <v>45659</v>
      </c>
      <c r="D38" s="243">
        <f>DATEDIF(B38,C38,"D")</f>
        <v>32</v>
      </c>
      <c r="E38" s="319" t="s">
        <v>189</v>
      </c>
      <c r="F38" s="319" t="s">
        <v>1137</v>
      </c>
      <c r="G38" s="319">
        <v>1</v>
      </c>
      <c r="H38" s="319">
        <v>1</v>
      </c>
      <c r="I38" s="311">
        <v>45705</v>
      </c>
      <c r="J38" s="243">
        <f t="shared" si="8"/>
        <v>78</v>
      </c>
      <c r="K38" s="346" t="s">
        <v>141</v>
      </c>
      <c r="L38" s="236" t="s">
        <v>1140</v>
      </c>
      <c r="M38" s="236"/>
      <c r="N38" s="232">
        <v>1</v>
      </c>
      <c r="O38" s="232">
        <v>1</v>
      </c>
      <c r="P38" s="245" t="s">
        <v>283</v>
      </c>
    </row>
    <row r="39" spans="1:16">
      <c r="A39" s="381">
        <v>3</v>
      </c>
      <c r="B39" s="344"/>
      <c r="C39" s="310">
        <v>45839</v>
      </c>
      <c r="D39" s="243"/>
      <c r="E39" s="382" t="s">
        <v>389</v>
      </c>
      <c r="F39" s="382" t="s">
        <v>2195</v>
      </c>
      <c r="G39" s="319">
        <v>1</v>
      </c>
      <c r="H39" s="319">
        <v>1</v>
      </c>
      <c r="I39" s="310">
        <v>45839</v>
      </c>
      <c r="J39" s="243"/>
      <c r="K39" s="346" t="s">
        <v>141</v>
      </c>
      <c r="L39" s="383" t="s">
        <v>2196</v>
      </c>
      <c r="M39" s="384"/>
      <c r="N39" s="232"/>
      <c r="O39" s="232">
        <v>1</v>
      </c>
      <c r="P39" s="245" t="s">
        <v>283</v>
      </c>
    </row>
    <row r="40" spans="1:16">
      <c r="A40" s="236">
        <v>4</v>
      </c>
      <c r="B40" s="344"/>
      <c r="C40" s="310">
        <v>45839</v>
      </c>
      <c r="D40" s="243"/>
      <c r="E40" s="319" t="s">
        <v>389</v>
      </c>
      <c r="F40" s="319" t="s">
        <v>2197</v>
      </c>
      <c r="G40" s="319">
        <v>1</v>
      </c>
      <c r="H40" s="319"/>
      <c r="I40" s="311"/>
      <c r="J40" s="243"/>
      <c r="K40" s="346"/>
      <c r="L40" s="236"/>
      <c r="M40" s="236"/>
      <c r="N40" s="232"/>
      <c r="O40" s="232"/>
      <c r="P40" s="245"/>
    </row>
    <row r="41" spans="1:16">
      <c r="A41">
        <v>5</v>
      </c>
      <c r="B41" s="905"/>
      <c r="C41" s="310">
        <v>45839</v>
      </c>
      <c r="D41" s="906"/>
      <c r="E41" s="912" t="s">
        <v>346</v>
      </c>
      <c r="F41" s="912" t="s">
        <v>2198</v>
      </c>
      <c r="G41" s="912">
        <v>1</v>
      </c>
      <c r="I41" s="907"/>
      <c r="J41" s="906"/>
      <c r="K41" s="908"/>
      <c r="L41" s="909"/>
      <c r="M41" s="909"/>
      <c r="N41" s="910"/>
      <c r="O41" s="910"/>
      <c r="P41" s="911"/>
    </row>
    <row r="42" spans="1:16">
      <c r="B42" s="905"/>
      <c r="C42" s="310">
        <v>45839</v>
      </c>
      <c r="D42" s="906"/>
      <c r="E42" s="912" t="s">
        <v>184</v>
      </c>
      <c r="F42" s="912" t="s">
        <v>2199</v>
      </c>
      <c r="G42" s="912">
        <v>1</v>
      </c>
      <c r="I42" s="907"/>
      <c r="J42" s="906"/>
      <c r="K42" s="908"/>
      <c r="L42" s="909"/>
      <c r="M42" s="909"/>
      <c r="N42" s="910"/>
      <c r="O42" s="910"/>
      <c r="P42" s="911"/>
    </row>
    <row r="43" spans="1:16">
      <c r="K43" s="976" t="s">
        <v>285</v>
      </c>
      <c r="L43" s="976"/>
      <c r="M43" s="260">
        <f>SUM(M37:M40)</f>
        <v>0</v>
      </c>
      <c r="N43" s="260">
        <f>SUM(N37:N40)</f>
        <v>2</v>
      </c>
      <c r="O43" s="261">
        <f>SUM(O37:O40)</f>
        <v>3</v>
      </c>
    </row>
    <row r="44" spans="1:16">
      <c r="K44" s="977"/>
      <c r="L44" s="977"/>
      <c r="M44" s="264">
        <f>M43/11</f>
        <v>0</v>
      </c>
      <c r="N44" s="264">
        <f>N43/11</f>
        <v>0.18181818181818182</v>
      </c>
      <c r="O44" s="265">
        <f>O43/11</f>
        <v>0.27272727272727271</v>
      </c>
    </row>
  </sheetData>
  <mergeCells count="48">
    <mergeCell ref="K43:L44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N35"/>
    <mergeCell ref="O35:O36"/>
    <mergeCell ref="P35:P36"/>
    <mergeCell ref="F3:F4"/>
    <mergeCell ref="A3:A4"/>
    <mergeCell ref="B3:B4"/>
    <mergeCell ref="C3:C4"/>
    <mergeCell ref="D3:D4"/>
    <mergeCell ref="E3:E4"/>
    <mergeCell ref="K15:L16"/>
    <mergeCell ref="M3:N3"/>
    <mergeCell ref="O3:O4"/>
    <mergeCell ref="P3:P4"/>
    <mergeCell ref="G3:G4"/>
    <mergeCell ref="H3:H4"/>
    <mergeCell ref="I3:I4"/>
    <mergeCell ref="J3:J4"/>
    <mergeCell ref="K3:K4"/>
    <mergeCell ref="L3:L4"/>
    <mergeCell ref="A18:A19"/>
    <mergeCell ref="B18:B19"/>
    <mergeCell ref="C18:C19"/>
    <mergeCell ref="D18:D19"/>
    <mergeCell ref="E18:E19"/>
    <mergeCell ref="P18:P19"/>
    <mergeCell ref="F18:F19"/>
    <mergeCell ref="G18:G19"/>
    <mergeCell ref="H18:H19"/>
    <mergeCell ref="I18:I19"/>
    <mergeCell ref="J18:J19"/>
    <mergeCell ref="K32:L33"/>
    <mergeCell ref="K18:K19"/>
    <mergeCell ref="L18:L19"/>
    <mergeCell ref="M18:N18"/>
    <mergeCell ref="O18:O19"/>
  </mergeCells>
  <conditionalFormatting sqref="M9:M11 N14">
    <cfRule type="iconSet" priority="27">
      <iconSet iconSet="3Symbols" showValue="0">
        <cfvo type="percent" val="0"/>
        <cfvo type="num" val="0"/>
        <cfvo type="num" val="1"/>
      </iconSet>
    </cfRule>
    <cfRule type="iconSet" priority="28">
      <iconSet iconSet="3Symbols">
        <cfvo type="percent" val="0"/>
        <cfvo type="num" val="0"/>
        <cfvo type="num" val="1"/>
      </iconSet>
    </cfRule>
  </conditionalFormatting>
  <conditionalFormatting sqref="M14">
    <cfRule type="iconSet" priority="21">
      <iconSet iconSet="3Symbols" showValue="0">
        <cfvo type="percent" val="0"/>
        <cfvo type="num" val="0"/>
        <cfvo type="num" val="1"/>
      </iconSet>
    </cfRule>
    <cfRule type="iconSet" priority="22">
      <iconSet iconSet="3Symbols">
        <cfvo type="percent" val="0"/>
        <cfvo type="num" val="0"/>
        <cfvo type="num" val="1"/>
      </iconSet>
    </cfRule>
  </conditionalFormatting>
  <conditionalFormatting sqref="M22:M30">
    <cfRule type="iconSet" priority="11">
      <iconSet iconSet="3Symbols" showValue="0">
        <cfvo type="percent" val="0"/>
        <cfvo type="num" val="0"/>
        <cfvo type="num" val="1"/>
      </iconSet>
    </cfRule>
    <cfRule type="iconSet" priority="12">
      <iconSet iconSet="3Symbols">
        <cfvo type="percent" val="0"/>
        <cfvo type="num" val="0"/>
        <cfvo type="num" val="1"/>
      </iconSet>
    </cfRule>
  </conditionalFormatting>
  <conditionalFormatting sqref="M37">
    <cfRule type="iconSet" priority="1">
      <iconSet iconSet="3Symbols" showValue="0">
        <cfvo type="percent" val="0"/>
        <cfvo type="num" val="0"/>
        <cfvo type="num" val="1"/>
      </iconSet>
    </cfRule>
    <cfRule type="iconSet" priority="2">
      <iconSet iconSet="3Symbols">
        <cfvo type="percent" val="0"/>
        <cfvo type="num" val="0"/>
        <cfvo type="num" val="1"/>
      </iconSet>
    </cfRule>
  </conditionalFormatting>
  <conditionalFormatting sqref="M39">
    <cfRule type="iconSet" priority="5">
      <iconSet iconSet="3Symbols" showValue="0">
        <cfvo type="percent" val="0"/>
        <cfvo type="num" val="0"/>
        <cfvo type="num" val="1"/>
      </iconSet>
    </cfRule>
    <cfRule type="iconSet" priority="6">
      <iconSet iconSet="3Symbols">
        <cfvo type="percent" val="0"/>
        <cfvo type="num" val="0"/>
        <cfvo type="num" val="1"/>
      </iconSet>
    </cfRule>
  </conditionalFormatting>
  <conditionalFormatting sqref="N5">
    <cfRule type="iconSet" priority="25">
      <iconSet iconSet="3Symbols" showValue="0">
        <cfvo type="percent" val="0"/>
        <cfvo type="num" val="0"/>
        <cfvo type="num" val="1"/>
      </iconSet>
    </cfRule>
    <cfRule type="iconSet" priority="26">
      <iconSet iconSet="3Symbols">
        <cfvo type="percent" val="0"/>
        <cfvo type="num" val="0"/>
        <cfvo type="num" val="1"/>
      </iconSet>
    </cfRule>
  </conditionalFormatting>
  <conditionalFormatting sqref="N6:N7">
    <cfRule type="iconSet" priority="19">
      <iconSet iconSet="3Symbols" showValue="0">
        <cfvo type="percent" val="0"/>
        <cfvo type="num" val="0"/>
        <cfvo type="num" val="1"/>
      </iconSet>
    </cfRule>
    <cfRule type="iconSet" priority="20">
      <iconSet iconSet="3Symbols">
        <cfvo type="percent" val="0"/>
        <cfvo type="num" val="0"/>
        <cfvo type="num" val="1"/>
      </iconSet>
    </cfRule>
  </conditionalFormatting>
  <conditionalFormatting sqref="N12:N13">
    <cfRule type="iconSet" priority="23">
      <iconSet iconSet="3Symbols" showValue="0">
        <cfvo type="percent" val="0"/>
        <cfvo type="num" val="0"/>
        <cfvo type="num" val="1"/>
      </iconSet>
    </cfRule>
    <cfRule type="iconSet" priority="24">
      <iconSet iconSet="3Symbols">
        <cfvo type="percent" val="0"/>
        <cfvo type="num" val="0"/>
        <cfvo type="num" val="1"/>
      </iconSet>
    </cfRule>
  </conditionalFormatting>
  <conditionalFormatting sqref="N20:N31">
    <cfRule type="iconSet" priority="17">
      <iconSet iconSet="3Symbols" showValue="0">
        <cfvo type="percent" val="0"/>
        <cfvo type="num" val="0"/>
        <cfvo type="num" val="1"/>
      </iconSet>
    </cfRule>
    <cfRule type="iconSet" priority="18">
      <iconSet iconSet="3Symbols">
        <cfvo type="percent" val="0"/>
        <cfvo type="num" val="0"/>
        <cfvo type="num" val="1"/>
      </iconSet>
    </cfRule>
  </conditionalFormatting>
  <conditionalFormatting sqref="N37:N42">
    <cfRule type="iconSet" priority="7">
      <iconSet iconSet="3Symbols" showValue="0">
        <cfvo type="percent" val="0"/>
        <cfvo type="num" val="0"/>
        <cfvo type="num" val="1"/>
      </iconSet>
    </cfRule>
    <cfRule type="iconSet" priority="8">
      <iconSet iconSet="3Symbols">
        <cfvo type="percent" val="0"/>
        <cfvo type="num" val="0"/>
        <cfvo type="num" val="1"/>
      </iconSet>
    </cfRule>
  </conditionalFormatting>
  <conditionalFormatting sqref="O20">
    <cfRule type="iconSet" priority="15">
      <iconSet iconSet="3Symbols" showValue="0">
        <cfvo type="percent" val="0"/>
        <cfvo type="num" val="0"/>
        <cfvo type="num" val="1"/>
      </iconSet>
    </cfRule>
    <cfRule type="iconSet" priority="16">
      <iconSet iconSet="3Symbols">
        <cfvo type="percent" val="0"/>
        <cfvo type="num" val="0"/>
        <cfvo type="num" val="1"/>
      </iconSet>
    </cfRule>
  </conditionalFormatting>
  <conditionalFormatting sqref="O21">
    <cfRule type="iconSet" priority="13">
      <iconSet iconSet="3Symbols" showValue="0">
        <cfvo type="percent" val="0"/>
        <cfvo type="num" val="0"/>
        <cfvo type="num" val="1"/>
      </iconSet>
    </cfRule>
    <cfRule type="iconSet" priority="14">
      <iconSet iconSet="3Symbols">
        <cfvo type="percent" val="0"/>
        <cfvo type="num" val="0"/>
        <cfvo type="num" val="1"/>
      </iconSet>
    </cfRule>
  </conditionalFormatting>
  <conditionalFormatting sqref="O22:O31">
    <cfRule type="iconSet" priority="9">
      <iconSet iconSet="3Symbols" showValue="0">
        <cfvo type="percent" val="0"/>
        <cfvo type="num" val="0"/>
        <cfvo type="num" val="1"/>
      </iconSet>
    </cfRule>
    <cfRule type="iconSet" priority="10">
      <iconSet iconSet="3Symbols">
        <cfvo type="percent" val="0"/>
        <cfvo type="num" val="0"/>
        <cfvo type="num" val="1"/>
      </iconSet>
    </cfRule>
  </conditionalFormatting>
  <conditionalFormatting sqref="O37:O42">
    <cfRule type="iconSet" priority="3">
      <iconSet iconSet="3Symbols" showValue="0">
        <cfvo type="percent" val="0"/>
        <cfvo type="num" val="0"/>
        <cfvo type="num" val="1"/>
      </iconSet>
    </cfRule>
    <cfRule type="iconSet" priority="4">
      <iconSet iconSet="3Symbols">
        <cfvo type="percent" val="0"/>
        <cfvo type="num" val="0"/>
        <cfvo type="num" val="1"/>
      </iconSet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1:J49"/>
  <sheetViews>
    <sheetView zoomScaleNormal="100" workbookViewId="0">
      <pane xSplit="4" ySplit="3" topLeftCell="E34" activePane="bottomRight" state="frozen"/>
      <selection activeCell="O49" sqref="O49"/>
      <selection pane="topRight" activeCell="O49" sqref="O49"/>
      <selection pane="bottomLeft" activeCell="O49" sqref="O49"/>
      <selection pane="bottomRight" activeCell="C40" sqref="C40"/>
    </sheetView>
  </sheetViews>
  <sheetFormatPr defaultColWidth="9.140625" defaultRowHeight="15"/>
  <cols>
    <col min="1" max="1" width="4.7109375" style="207" customWidth="1"/>
    <col min="2" max="2" width="38.140625" style="1" customWidth="1"/>
    <col min="3" max="3" width="21.7109375" style="207" bestFit="1" customWidth="1"/>
    <col min="4" max="4" width="14.85546875" style="207" bestFit="1" customWidth="1"/>
    <col min="5" max="5" width="23.140625" style="1" bestFit="1" customWidth="1"/>
    <col min="6" max="6" width="18.5703125" style="207" bestFit="1" customWidth="1"/>
    <col min="7" max="7" width="11.42578125" style="207" bestFit="1" customWidth="1"/>
    <col min="8" max="8" width="12.28515625" style="207" bestFit="1" customWidth="1"/>
    <col min="9" max="9" width="9.140625" style="207"/>
    <col min="10" max="10" width="9.140625" style="1"/>
    <col min="11" max="16384" width="9.140625" style="207"/>
  </cols>
  <sheetData>
    <row r="1" spans="1:9" ht="20.100000000000001" customHeight="1">
      <c r="B1" s="7" t="s">
        <v>1275</v>
      </c>
      <c r="C1" s="7"/>
      <c r="D1" s="7"/>
    </row>
    <row r="2" spans="1:9" ht="20.100000000000001" customHeight="1">
      <c r="A2" s="266"/>
      <c r="B2" s="266"/>
      <c r="C2" s="266"/>
      <c r="D2" s="266"/>
      <c r="E2" s="990" t="s">
        <v>152</v>
      </c>
      <c r="F2" s="990"/>
      <c r="G2" s="990"/>
      <c r="H2" s="990"/>
    </row>
    <row r="3" spans="1:9" ht="30" customHeight="1">
      <c r="A3" s="266" t="s">
        <v>149</v>
      </c>
      <c r="B3" s="266" t="s">
        <v>150</v>
      </c>
      <c r="C3" s="266" t="s">
        <v>312</v>
      </c>
      <c r="D3" s="266" t="s">
        <v>151</v>
      </c>
      <c r="E3" s="267" t="s">
        <v>153</v>
      </c>
      <c r="F3" s="267" t="s">
        <v>154</v>
      </c>
      <c r="G3" s="267" t="s">
        <v>155</v>
      </c>
      <c r="H3" s="267" t="s">
        <v>156</v>
      </c>
    </row>
    <row r="4" spans="1:9" ht="38.25">
      <c r="A4" s="268">
        <v>1</v>
      </c>
      <c r="B4" s="425" t="s">
        <v>1144</v>
      </c>
      <c r="C4" s="432" t="s">
        <v>313</v>
      </c>
      <c r="D4" s="435" t="s">
        <v>320</v>
      </c>
      <c r="E4" s="269" t="s">
        <v>1621</v>
      </c>
      <c r="G4" s="235">
        <v>45691</v>
      </c>
      <c r="H4" s="232">
        <v>1</v>
      </c>
    </row>
    <row r="5" spans="1:9" ht="24.95" customHeight="1">
      <c r="A5" s="268">
        <v>2</v>
      </c>
      <c r="B5" s="425" t="s">
        <v>1145</v>
      </c>
      <c r="C5" s="426" t="s">
        <v>313</v>
      </c>
      <c r="D5" s="436" t="s">
        <v>320</v>
      </c>
      <c r="E5" s="232" t="s">
        <v>1857</v>
      </c>
      <c r="F5" s="232" t="s">
        <v>82</v>
      </c>
      <c r="G5" s="232" t="s">
        <v>320</v>
      </c>
      <c r="H5" s="232"/>
    </row>
    <row r="6" spans="1:9" ht="24.95" customHeight="1">
      <c r="A6" s="424">
        <v>3</v>
      </c>
      <c r="B6" s="425" t="s">
        <v>543</v>
      </c>
      <c r="C6" s="433" t="s">
        <v>1162</v>
      </c>
      <c r="D6" s="435" t="s">
        <v>320</v>
      </c>
      <c r="E6" s="385" t="s">
        <v>1975</v>
      </c>
      <c r="F6" s="385" t="s">
        <v>82</v>
      </c>
      <c r="G6" s="385" t="s">
        <v>1277</v>
      </c>
      <c r="H6" s="385"/>
    </row>
    <row r="7" spans="1:9" ht="24.95" customHeight="1">
      <c r="A7" s="424">
        <v>4</v>
      </c>
      <c r="B7" s="426" t="s">
        <v>322</v>
      </c>
      <c r="C7" s="426" t="s">
        <v>323</v>
      </c>
      <c r="D7" s="437" t="s">
        <v>320</v>
      </c>
      <c r="E7" s="385"/>
      <c r="F7" s="385"/>
      <c r="G7" s="385"/>
      <c r="H7" s="385"/>
    </row>
    <row r="8" spans="1:9" ht="24.95" customHeight="1">
      <c r="A8" s="424">
        <v>5</v>
      </c>
      <c r="B8" s="425" t="s">
        <v>542</v>
      </c>
      <c r="C8" s="433" t="s">
        <v>544</v>
      </c>
      <c r="D8" s="435" t="s">
        <v>547</v>
      </c>
      <c r="E8" s="385"/>
      <c r="F8" s="385"/>
      <c r="G8" s="385"/>
      <c r="H8" s="385"/>
    </row>
    <row r="9" spans="1:9" ht="71.25" customHeight="1">
      <c r="A9" s="424">
        <v>6</v>
      </c>
      <c r="B9" s="428" t="s">
        <v>1146</v>
      </c>
      <c r="C9" s="433" t="s">
        <v>1163</v>
      </c>
      <c r="D9" s="436" t="s">
        <v>547</v>
      </c>
      <c r="E9" s="385"/>
      <c r="F9" s="385"/>
      <c r="G9" s="385"/>
      <c r="H9" s="385"/>
    </row>
    <row r="10" spans="1:9" ht="30.75" customHeight="1">
      <c r="A10" s="268">
        <v>7</v>
      </c>
      <c r="B10" s="425" t="s">
        <v>1147</v>
      </c>
      <c r="C10" s="432" t="s">
        <v>313</v>
      </c>
      <c r="D10" s="435" t="s">
        <v>547</v>
      </c>
      <c r="E10" s="486" t="s">
        <v>1299</v>
      </c>
      <c r="F10" s="486" t="s">
        <v>1300</v>
      </c>
      <c r="G10" s="487">
        <v>45716</v>
      </c>
      <c r="H10" s="232">
        <v>6</v>
      </c>
    </row>
    <row r="11" spans="1:9" ht="24.95" customHeight="1">
      <c r="A11" s="268">
        <v>8</v>
      </c>
      <c r="B11" s="425" t="s">
        <v>1148</v>
      </c>
      <c r="C11" s="426" t="s">
        <v>159</v>
      </c>
      <c r="D11" s="438" t="s">
        <v>1164</v>
      </c>
      <c r="E11" s="232"/>
      <c r="F11" s="270"/>
      <c r="G11" s="235"/>
      <c r="H11" s="232"/>
    </row>
    <row r="12" spans="1:9" ht="27" customHeight="1">
      <c r="A12" s="268">
        <v>9</v>
      </c>
      <c r="B12" s="427" t="s">
        <v>1149</v>
      </c>
      <c r="C12" s="427" t="s">
        <v>315</v>
      </c>
      <c r="D12" s="436" t="s">
        <v>548</v>
      </c>
      <c r="E12" s="270"/>
      <c r="F12" s="232"/>
      <c r="G12" s="235"/>
      <c r="H12" s="232"/>
    </row>
    <row r="13" spans="1:9" ht="28.5" customHeight="1">
      <c r="A13" s="268">
        <v>10</v>
      </c>
      <c r="B13" s="429" t="s">
        <v>1150</v>
      </c>
      <c r="C13" s="434" t="s">
        <v>315</v>
      </c>
      <c r="D13" s="439" t="s">
        <v>160</v>
      </c>
      <c r="E13" s="270" t="s">
        <v>1858</v>
      </c>
      <c r="F13" s="232" t="s">
        <v>1859</v>
      </c>
      <c r="G13" s="235">
        <v>45776</v>
      </c>
      <c r="H13" s="232">
        <v>1</v>
      </c>
    </row>
    <row r="14" spans="1:9" ht="24.95" customHeight="1">
      <c r="A14" s="268">
        <v>11</v>
      </c>
      <c r="B14" s="425" t="s">
        <v>1151</v>
      </c>
      <c r="C14" s="426" t="s">
        <v>313</v>
      </c>
      <c r="D14" s="436" t="s">
        <v>1165</v>
      </c>
      <c r="E14" s="232"/>
      <c r="F14" s="232"/>
      <c r="G14" s="271"/>
      <c r="H14" s="232"/>
      <c r="I14" s="991"/>
    </row>
    <row r="15" spans="1:9" ht="29.25" customHeight="1">
      <c r="A15" s="268">
        <v>12</v>
      </c>
      <c r="B15" s="425" t="s">
        <v>1152</v>
      </c>
      <c r="C15" s="432" t="s">
        <v>313</v>
      </c>
      <c r="D15" s="435" t="s">
        <v>1166</v>
      </c>
      <c r="E15" s="270" t="s">
        <v>2002</v>
      </c>
      <c r="F15" s="232" t="s">
        <v>82</v>
      </c>
      <c r="G15" s="235">
        <v>45784</v>
      </c>
      <c r="H15" s="232"/>
      <c r="I15" s="991"/>
    </row>
    <row r="16" spans="1:9" ht="45.75" customHeight="1">
      <c r="A16" s="268">
        <v>13</v>
      </c>
      <c r="B16" s="425" t="s">
        <v>317</v>
      </c>
      <c r="C16" s="426" t="s">
        <v>315</v>
      </c>
      <c r="D16" s="438" t="s">
        <v>161</v>
      </c>
      <c r="E16" s="270"/>
      <c r="F16" s="232"/>
      <c r="G16" s="235"/>
      <c r="H16" s="232"/>
    </row>
    <row r="17" spans="1:9" ht="24.95" customHeight="1">
      <c r="A17" s="268">
        <v>14</v>
      </c>
      <c r="B17" s="430" t="s">
        <v>1153</v>
      </c>
      <c r="C17" s="426" t="s">
        <v>545</v>
      </c>
      <c r="D17" s="435" t="s">
        <v>549</v>
      </c>
      <c r="E17" s="178"/>
      <c r="F17" s="177"/>
      <c r="G17" s="177"/>
      <c r="H17" s="232"/>
    </row>
    <row r="18" spans="1:9" ht="30" customHeight="1">
      <c r="A18" s="268">
        <v>15</v>
      </c>
      <c r="B18" s="425" t="s">
        <v>319</v>
      </c>
      <c r="C18" s="425" t="s">
        <v>313</v>
      </c>
      <c r="D18" s="437" t="s">
        <v>58</v>
      </c>
      <c r="E18" s="270" t="s">
        <v>1294</v>
      </c>
      <c r="F18" s="270" t="s">
        <v>1302</v>
      </c>
      <c r="G18" s="235">
        <v>45716</v>
      </c>
      <c r="H18" s="232">
        <v>28</v>
      </c>
    </row>
    <row r="19" spans="1:9" ht="35.25" customHeight="1">
      <c r="A19" s="268">
        <v>16</v>
      </c>
      <c r="B19" s="425" t="s">
        <v>1154</v>
      </c>
      <c r="C19" s="425" t="s">
        <v>313</v>
      </c>
      <c r="D19" s="437" t="s">
        <v>58</v>
      </c>
      <c r="E19" s="270" t="s">
        <v>1294</v>
      </c>
      <c r="F19" s="270" t="s">
        <v>1302</v>
      </c>
      <c r="G19" s="235">
        <v>45716</v>
      </c>
      <c r="H19" s="232">
        <v>28</v>
      </c>
    </row>
    <row r="20" spans="1:9" ht="26.45" customHeight="1">
      <c r="A20" s="268">
        <v>17</v>
      </c>
      <c r="B20" s="425" t="s">
        <v>314</v>
      </c>
      <c r="C20" s="426" t="s">
        <v>315</v>
      </c>
      <c r="D20" s="438" t="s">
        <v>58</v>
      </c>
      <c r="E20" s="270"/>
      <c r="F20" s="232"/>
      <c r="G20" s="235"/>
      <c r="H20" s="232"/>
    </row>
    <row r="21" spans="1:9" ht="24.6" customHeight="1">
      <c r="A21" s="268">
        <v>18</v>
      </c>
      <c r="B21" s="430" t="s">
        <v>1155</v>
      </c>
      <c r="C21" s="432" t="s">
        <v>315</v>
      </c>
      <c r="D21" s="436" t="s">
        <v>58</v>
      </c>
      <c r="E21" s="270"/>
      <c r="F21" s="270"/>
      <c r="G21" s="235"/>
      <c r="H21" s="232"/>
    </row>
    <row r="22" spans="1:9" ht="24.95" customHeight="1">
      <c r="A22" s="268">
        <v>19</v>
      </c>
      <c r="B22" s="429" t="s">
        <v>1156</v>
      </c>
      <c r="C22" s="434" t="s">
        <v>315</v>
      </c>
      <c r="D22" s="437" t="s">
        <v>58</v>
      </c>
      <c r="E22" s="232"/>
      <c r="G22" s="235"/>
      <c r="H22" s="232"/>
    </row>
    <row r="23" spans="1:9" ht="24.95" customHeight="1">
      <c r="A23" s="268">
        <v>20</v>
      </c>
      <c r="B23" s="425" t="s">
        <v>1157</v>
      </c>
      <c r="C23" s="426" t="s">
        <v>159</v>
      </c>
      <c r="D23" s="438" t="s">
        <v>1167</v>
      </c>
      <c r="E23" s="270"/>
      <c r="F23" s="232"/>
      <c r="G23" s="235"/>
      <c r="H23" s="232"/>
    </row>
    <row r="24" spans="1:9" ht="45">
      <c r="A24" s="268">
        <v>21</v>
      </c>
      <c r="B24" s="430" t="s">
        <v>1158</v>
      </c>
      <c r="C24" s="432" t="s">
        <v>315</v>
      </c>
      <c r="D24" s="436" t="s">
        <v>162</v>
      </c>
      <c r="E24" s="599" t="s">
        <v>1728</v>
      </c>
      <c r="F24" s="232" t="s">
        <v>82</v>
      </c>
      <c r="G24" s="487">
        <v>45740</v>
      </c>
      <c r="H24" s="597">
        <v>8</v>
      </c>
    </row>
    <row r="25" spans="1:9" ht="30" customHeight="1">
      <c r="A25" s="268">
        <v>22</v>
      </c>
      <c r="B25" s="429" t="s">
        <v>1159</v>
      </c>
      <c r="C25" s="434" t="s">
        <v>315</v>
      </c>
      <c r="D25" s="437" t="s">
        <v>157</v>
      </c>
      <c r="E25" s="232"/>
      <c r="F25" s="270"/>
      <c r="G25" s="235"/>
      <c r="H25" s="232"/>
    </row>
    <row r="26" spans="1:9" ht="30">
      <c r="A26" s="268">
        <v>23</v>
      </c>
      <c r="B26" s="425" t="s">
        <v>321</v>
      </c>
      <c r="C26" s="426" t="s">
        <v>315</v>
      </c>
      <c r="D26" s="437" t="s">
        <v>157</v>
      </c>
      <c r="E26" s="599" t="s">
        <v>1605</v>
      </c>
      <c r="F26" s="270" t="s">
        <v>82</v>
      </c>
      <c r="G26" s="487">
        <v>45740</v>
      </c>
      <c r="H26" s="232">
        <v>8</v>
      </c>
      <c r="I26" s="991"/>
    </row>
    <row r="27" spans="1:9" ht="30">
      <c r="A27" s="719">
        <v>24</v>
      </c>
      <c r="B27" s="431" t="s">
        <v>1160</v>
      </c>
      <c r="C27" s="434" t="s">
        <v>315</v>
      </c>
      <c r="D27" s="437" t="s">
        <v>157</v>
      </c>
      <c r="E27" s="270"/>
      <c r="F27" s="270"/>
      <c r="G27" s="271"/>
      <c r="H27" s="232"/>
      <c r="I27" s="991"/>
    </row>
    <row r="28" spans="1:9" ht="28.9" customHeight="1">
      <c r="A28" s="988">
        <v>25</v>
      </c>
      <c r="B28" s="425" t="s">
        <v>318</v>
      </c>
      <c r="C28" s="432" t="s">
        <v>315</v>
      </c>
      <c r="D28" s="436" t="s">
        <v>158</v>
      </c>
      <c r="E28" s="270"/>
      <c r="F28" s="232"/>
      <c r="G28" s="271"/>
      <c r="H28" s="232"/>
      <c r="I28" s="991"/>
    </row>
    <row r="29" spans="1:9" ht="30.6" customHeight="1">
      <c r="A29" s="989"/>
      <c r="B29" s="425" t="s">
        <v>316</v>
      </c>
      <c r="C29" s="426" t="s">
        <v>315</v>
      </c>
      <c r="D29" s="438" t="s">
        <v>158</v>
      </c>
      <c r="E29" s="270"/>
      <c r="F29" s="232"/>
      <c r="G29" s="271"/>
      <c r="H29" s="232"/>
      <c r="I29" s="991"/>
    </row>
    <row r="30" spans="1:9" ht="30" customHeight="1">
      <c r="A30" s="268">
        <v>26</v>
      </c>
      <c r="B30" s="431" t="s">
        <v>1161</v>
      </c>
      <c r="C30" s="434" t="s">
        <v>546</v>
      </c>
      <c r="D30" s="437" t="s">
        <v>413</v>
      </c>
      <c r="E30" s="232"/>
      <c r="F30" s="232"/>
      <c r="G30" s="232"/>
      <c r="H30" s="232"/>
      <c r="I30" s="991"/>
    </row>
    <row r="31" spans="1:9" ht="24.95" customHeight="1">
      <c r="A31" s="268">
        <v>27</v>
      </c>
      <c r="B31" s="427" t="s">
        <v>424</v>
      </c>
      <c r="C31" s="427" t="s">
        <v>313</v>
      </c>
      <c r="D31" s="438" t="s">
        <v>413</v>
      </c>
      <c r="E31" s="270"/>
      <c r="F31" s="232"/>
      <c r="G31" s="235"/>
      <c r="H31" s="232"/>
    </row>
    <row r="32" spans="1:9" s="208" customFormat="1" ht="24.95" customHeight="1">
      <c r="A32" s="985" t="s">
        <v>77</v>
      </c>
      <c r="B32" s="986"/>
      <c r="C32" s="986"/>
      <c r="D32" s="987"/>
      <c r="E32" s="272">
        <f>COUNTA(E4:E31)</f>
        <v>10</v>
      </c>
      <c r="F32" s="272">
        <f>COUNTA(F4:F31)</f>
        <v>9</v>
      </c>
      <c r="G32" s="272">
        <f>COUNTA(G4:G31)</f>
        <v>10</v>
      </c>
      <c r="H32" s="272">
        <f>SUM(H4:H31)</f>
        <v>80</v>
      </c>
    </row>
    <row r="33" spans="1:10" ht="24.95" customHeight="1">
      <c r="A33" s="209"/>
      <c r="B33" s="210"/>
      <c r="C33" s="210"/>
      <c r="D33" s="211"/>
      <c r="E33" s="14"/>
      <c r="F33" s="14"/>
      <c r="G33" s="212"/>
      <c r="H33" s="14"/>
    </row>
    <row r="34" spans="1:10" ht="18.75">
      <c r="B34" s="7" t="s">
        <v>1276</v>
      </c>
      <c r="C34" s="213"/>
      <c r="D34" s="213"/>
      <c r="E34" s="207"/>
    </row>
    <row r="35" spans="1:10">
      <c r="B35" s="203" t="s">
        <v>45</v>
      </c>
      <c r="C35" s="203" t="s">
        <v>225</v>
      </c>
      <c r="D35" s="203" t="s">
        <v>116</v>
      </c>
      <c r="E35" s="214" t="s">
        <v>148</v>
      </c>
    </row>
    <row r="36" spans="1:10">
      <c r="B36" s="177" t="s">
        <v>46</v>
      </c>
      <c r="C36" s="177"/>
      <c r="D36" s="215"/>
      <c r="E36" s="216"/>
      <c r="F36" s="217"/>
    </row>
    <row r="37" spans="1:10">
      <c r="B37" s="177" t="s">
        <v>71</v>
      </c>
      <c r="C37" s="177">
        <v>4</v>
      </c>
      <c r="D37" s="215">
        <f>4/27</f>
        <v>0.14814814814814814</v>
      </c>
      <c r="E37" s="216"/>
    </row>
    <row r="38" spans="1:10">
      <c r="B38" s="177" t="s">
        <v>47</v>
      </c>
      <c r="C38" s="177">
        <v>2</v>
      </c>
      <c r="D38" s="215">
        <f>2/27</f>
        <v>7.407407407407407E-2</v>
      </c>
      <c r="E38" s="216">
        <v>938000</v>
      </c>
    </row>
    <row r="39" spans="1:10">
      <c r="B39" s="177" t="s">
        <v>48</v>
      </c>
      <c r="C39" s="177">
        <v>1</v>
      </c>
      <c r="D39" s="215">
        <f>1/27</f>
        <v>3.7037037037037035E-2</v>
      </c>
      <c r="E39" s="216">
        <v>2244900</v>
      </c>
    </row>
    <row r="40" spans="1:10">
      <c r="B40" s="177" t="s">
        <v>224</v>
      </c>
      <c r="C40" s="177"/>
      <c r="D40" s="215"/>
      <c r="E40" s="216"/>
    </row>
    <row r="41" spans="1:10">
      <c r="B41" s="177" t="s">
        <v>50</v>
      </c>
      <c r="C41" s="177"/>
      <c r="D41" s="215"/>
      <c r="E41" s="216"/>
    </row>
    <row r="42" spans="1:10">
      <c r="B42" s="177" t="s">
        <v>51</v>
      </c>
      <c r="C42" s="177"/>
      <c r="D42" s="215"/>
      <c r="E42" s="216"/>
    </row>
    <row r="43" spans="1:10">
      <c r="B43" s="218" t="s">
        <v>52</v>
      </c>
      <c r="C43" s="218"/>
      <c r="D43" s="215"/>
      <c r="E43" s="216"/>
    </row>
    <row r="44" spans="1:10">
      <c r="B44" s="218" t="s">
        <v>53</v>
      </c>
      <c r="C44" s="218"/>
      <c r="D44" s="215"/>
      <c r="E44" s="216"/>
    </row>
    <row r="45" spans="1:10">
      <c r="B45" s="218" t="s">
        <v>54</v>
      </c>
      <c r="C45" s="218"/>
      <c r="D45" s="215"/>
      <c r="E45" s="216"/>
    </row>
    <row r="46" spans="1:10">
      <c r="B46" s="218" t="s">
        <v>55</v>
      </c>
      <c r="C46" s="218"/>
      <c r="D46" s="215"/>
      <c r="E46" s="216"/>
    </row>
    <row r="47" spans="1:10">
      <c r="B47" s="218" t="s">
        <v>56</v>
      </c>
      <c r="C47" s="218"/>
      <c r="D47" s="215"/>
      <c r="E47" s="216"/>
      <c r="J47" s="207"/>
    </row>
    <row r="48" spans="1:10">
      <c r="B48" s="219" t="s">
        <v>77</v>
      </c>
      <c r="C48" s="219">
        <f>SUM(C36:C47)</f>
        <v>7</v>
      </c>
      <c r="D48" s="220">
        <f>SUM(D36:D47)</f>
        <v>0.25925925925925924</v>
      </c>
      <c r="E48" s="221">
        <f>SUM(E36:E47)</f>
        <v>3182900</v>
      </c>
    </row>
    <row r="49" spans="2:8">
      <c r="B49" s="207"/>
      <c r="C49" s="1"/>
      <c r="E49" s="207"/>
      <c r="H49" s="1"/>
    </row>
  </sheetData>
  <autoFilter ref="A3:H32" xr:uid="{00000000-0009-0000-0000-000004000000}"/>
  <mergeCells count="5">
    <mergeCell ref="A32:D32"/>
    <mergeCell ref="A28:A29"/>
    <mergeCell ref="E2:H2"/>
    <mergeCell ref="I14:I15"/>
    <mergeCell ref="I26:I30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92D050"/>
  </sheetPr>
  <dimension ref="A1:K25"/>
  <sheetViews>
    <sheetView zoomScale="90" zoomScaleNormal="90" workbookViewId="0">
      <pane ySplit="3" topLeftCell="A19" activePane="bottomLeft" state="frozen"/>
      <selection activeCell="O49" sqref="O49"/>
      <selection pane="bottomLeft" activeCell="K25" sqref="K25"/>
    </sheetView>
  </sheetViews>
  <sheetFormatPr defaultColWidth="9.140625" defaultRowHeight="15"/>
  <cols>
    <col min="1" max="1" width="6.28515625" style="130" bestFit="1" customWidth="1"/>
    <col min="2" max="2" width="43.28515625" style="82" customWidth="1"/>
    <col min="3" max="3" width="22.42578125" style="130" bestFit="1" customWidth="1"/>
    <col min="4" max="4" width="18.140625" style="130" bestFit="1" customWidth="1"/>
    <col min="5" max="5" width="16.28515625" style="130" bestFit="1" customWidth="1"/>
    <col min="6" max="6" width="18.42578125" style="130" bestFit="1" customWidth="1"/>
    <col min="7" max="7" width="17.42578125" style="130" customWidth="1"/>
    <col min="8" max="8" width="7.28515625" style="130" bestFit="1" customWidth="1"/>
    <col min="9" max="9" width="15.5703125" style="183" hidden="1" customWidth="1"/>
    <col min="10" max="10" width="13.85546875" style="130" bestFit="1" customWidth="1"/>
    <col min="11" max="11" width="13.140625" style="130" bestFit="1" customWidth="1"/>
    <col min="12" max="16384" width="9.140625" style="130"/>
  </cols>
  <sheetData>
    <row r="1" spans="1:11" ht="17.100000000000001" customHeight="1">
      <c r="A1" s="2" t="s">
        <v>1168</v>
      </c>
    </row>
    <row r="2" spans="1:11" ht="17.100000000000001" customHeight="1"/>
    <row r="3" spans="1:11" ht="30">
      <c r="A3" s="174" t="s">
        <v>0</v>
      </c>
      <c r="B3" s="174" t="s">
        <v>588</v>
      </c>
      <c r="C3" s="174" t="s">
        <v>143</v>
      </c>
      <c r="D3" s="174" t="s">
        <v>144</v>
      </c>
      <c r="E3" s="174" t="s">
        <v>145</v>
      </c>
      <c r="F3" s="174" t="s">
        <v>303</v>
      </c>
      <c r="G3" s="174" t="s">
        <v>146</v>
      </c>
      <c r="H3" s="174" t="s">
        <v>147</v>
      </c>
      <c r="I3" s="184" t="s">
        <v>148</v>
      </c>
      <c r="J3" s="175" t="s">
        <v>179</v>
      </c>
      <c r="K3" s="799" t="s">
        <v>78</v>
      </c>
    </row>
    <row r="4" spans="1:11" ht="46.5" customHeight="1">
      <c r="A4" s="244">
        <v>1</v>
      </c>
      <c r="B4" s="353" t="s">
        <v>1192</v>
      </c>
      <c r="C4" s="270" t="s">
        <v>1194</v>
      </c>
      <c r="D4" s="270" t="s">
        <v>1195</v>
      </c>
      <c r="E4" s="270">
        <v>12</v>
      </c>
      <c r="F4" s="270">
        <v>5</v>
      </c>
      <c r="G4" s="271">
        <v>45666</v>
      </c>
      <c r="H4" s="486">
        <v>1</v>
      </c>
      <c r="I4" s="273">
        <v>975000</v>
      </c>
      <c r="J4" s="270"/>
      <c r="K4" s="713"/>
    </row>
    <row r="5" spans="1:11" ht="46.5" customHeight="1">
      <c r="A5" s="484">
        <v>2</v>
      </c>
      <c r="B5" s="485" t="s">
        <v>1280</v>
      </c>
      <c r="C5" s="486" t="s">
        <v>1281</v>
      </c>
      <c r="D5" s="486" t="s">
        <v>1282</v>
      </c>
      <c r="E5" s="486">
        <v>17</v>
      </c>
      <c r="F5" s="486">
        <v>2</v>
      </c>
      <c r="G5" s="271">
        <v>45679</v>
      </c>
      <c r="H5" s="486"/>
      <c r="I5" s="488"/>
      <c r="J5" s="486"/>
      <c r="K5" s="713"/>
    </row>
    <row r="6" spans="1:11" ht="46.5" customHeight="1">
      <c r="A6" s="600">
        <v>3</v>
      </c>
      <c r="B6" s="599" t="s">
        <v>1621</v>
      </c>
      <c r="C6" s="597" t="s">
        <v>1622</v>
      </c>
      <c r="D6" s="597" t="s">
        <v>546</v>
      </c>
      <c r="E6" s="597">
        <v>1</v>
      </c>
      <c r="F6" s="597">
        <v>2</v>
      </c>
      <c r="G6" s="271">
        <v>45691</v>
      </c>
      <c r="H6" s="486">
        <v>1</v>
      </c>
      <c r="I6" s="606"/>
      <c r="J6" s="597"/>
      <c r="K6" s="713"/>
    </row>
    <row r="7" spans="1:11" ht="46.5" customHeight="1">
      <c r="A7" s="244">
        <v>4</v>
      </c>
      <c r="B7" s="599" t="s">
        <v>1625</v>
      </c>
      <c r="C7" s="597" t="s">
        <v>1622</v>
      </c>
      <c r="D7" s="597" t="s">
        <v>1623</v>
      </c>
      <c r="E7" s="597">
        <v>2</v>
      </c>
      <c r="F7" s="597">
        <v>3</v>
      </c>
      <c r="G7" s="271">
        <v>45693</v>
      </c>
      <c r="H7" s="486">
        <v>1</v>
      </c>
      <c r="I7" s="606"/>
      <c r="J7" s="597"/>
      <c r="K7" s="713"/>
    </row>
    <row r="8" spans="1:11" ht="46.5" customHeight="1">
      <c r="A8" s="484">
        <v>5</v>
      </c>
      <c r="B8" s="599" t="s">
        <v>1624</v>
      </c>
      <c r="C8" s="597" t="s">
        <v>1622</v>
      </c>
      <c r="D8" s="597" t="s">
        <v>1623</v>
      </c>
      <c r="E8" s="597">
        <v>1</v>
      </c>
      <c r="F8" s="597">
        <v>3</v>
      </c>
      <c r="G8" s="271">
        <v>45694</v>
      </c>
      <c r="H8" s="486">
        <v>1</v>
      </c>
      <c r="I8" s="606"/>
      <c r="J8" s="597"/>
      <c r="K8" s="713"/>
    </row>
    <row r="9" spans="1:11" ht="46.5" customHeight="1">
      <c r="A9" s="600">
        <v>6</v>
      </c>
      <c r="B9" s="353" t="s">
        <v>1288</v>
      </c>
      <c r="C9" s="270" t="s">
        <v>1292</v>
      </c>
      <c r="D9" s="270" t="s">
        <v>1293</v>
      </c>
      <c r="E9" s="244">
        <v>3</v>
      </c>
      <c r="F9" s="244">
        <v>7</v>
      </c>
      <c r="G9" s="271">
        <v>45699</v>
      </c>
      <c r="H9" s="486"/>
      <c r="I9" s="488">
        <v>3600000</v>
      </c>
      <c r="J9" s="486"/>
      <c r="K9" s="713"/>
    </row>
    <row r="10" spans="1:11" ht="46.5" customHeight="1">
      <c r="A10" s="244">
        <v>7</v>
      </c>
      <c r="B10" s="604" t="s">
        <v>1647</v>
      </c>
      <c r="C10" s="597" t="s">
        <v>1648</v>
      </c>
      <c r="D10" s="597" t="s">
        <v>313</v>
      </c>
      <c r="E10" s="600">
        <v>2</v>
      </c>
      <c r="F10" s="600">
        <v>21</v>
      </c>
      <c r="G10" s="271">
        <v>45699</v>
      </c>
      <c r="H10" s="597"/>
      <c r="I10" s="606"/>
      <c r="J10" s="597"/>
      <c r="K10" s="713"/>
    </row>
    <row r="11" spans="1:11" ht="46.5" customHeight="1">
      <c r="A11" s="484">
        <v>8</v>
      </c>
      <c r="B11" s="353" t="s">
        <v>1278</v>
      </c>
      <c r="C11" s="270" t="s">
        <v>1194</v>
      </c>
      <c r="D11" s="270" t="s">
        <v>1279</v>
      </c>
      <c r="E11" s="244">
        <v>2</v>
      </c>
      <c r="F11" s="244">
        <v>4</v>
      </c>
      <c r="G11" s="271">
        <v>45707</v>
      </c>
      <c r="H11" s="486"/>
      <c r="I11" s="488"/>
      <c r="J11" s="486"/>
      <c r="K11" s="713"/>
    </row>
    <row r="12" spans="1:11" ht="46.5" customHeight="1">
      <c r="A12" s="600">
        <v>9</v>
      </c>
      <c r="B12" s="485" t="s">
        <v>1296</v>
      </c>
      <c r="C12" s="270" t="s">
        <v>1297</v>
      </c>
      <c r="D12" s="486" t="s">
        <v>1298</v>
      </c>
      <c r="E12" s="484">
        <v>38</v>
      </c>
      <c r="F12" s="484">
        <v>2</v>
      </c>
      <c r="G12" s="271">
        <v>45713</v>
      </c>
      <c r="H12" s="486"/>
      <c r="I12" s="488">
        <v>172000</v>
      </c>
      <c r="J12" s="486"/>
      <c r="K12" s="713"/>
    </row>
    <row r="13" spans="1:11" ht="45" customHeight="1">
      <c r="A13" s="244">
        <v>10</v>
      </c>
      <c r="B13" s="485" t="s">
        <v>1294</v>
      </c>
      <c r="C13" s="486" t="s">
        <v>1295</v>
      </c>
      <c r="D13" s="486" t="s">
        <v>1332</v>
      </c>
      <c r="E13" s="486">
        <v>28</v>
      </c>
      <c r="F13" s="486">
        <v>3</v>
      </c>
      <c r="G13" s="271">
        <v>45716</v>
      </c>
      <c r="H13" s="486">
        <v>1</v>
      </c>
      <c r="I13" s="274">
        <v>938000</v>
      </c>
      <c r="J13" s="270"/>
      <c r="K13" s="800"/>
    </row>
    <row r="14" spans="1:11" ht="45" customHeight="1">
      <c r="A14" s="484">
        <v>11</v>
      </c>
      <c r="B14" s="485" t="s">
        <v>1299</v>
      </c>
      <c r="C14" s="486" t="s">
        <v>1300</v>
      </c>
      <c r="D14" s="486" t="s">
        <v>1301</v>
      </c>
      <c r="E14" s="486">
        <v>6</v>
      </c>
      <c r="F14" s="486">
        <v>3</v>
      </c>
      <c r="G14" s="487">
        <v>45716</v>
      </c>
      <c r="H14" s="486">
        <v>1</v>
      </c>
      <c r="I14" s="495"/>
      <c r="J14" s="486"/>
      <c r="K14" s="800"/>
    </row>
    <row r="15" spans="1:11" ht="45" customHeight="1">
      <c r="A15" s="600">
        <v>12</v>
      </c>
      <c r="B15" s="599" t="s">
        <v>1610</v>
      </c>
      <c r="C15" s="597" t="s">
        <v>1611</v>
      </c>
      <c r="D15" s="713" t="s">
        <v>315</v>
      </c>
      <c r="E15" s="597">
        <v>9</v>
      </c>
      <c r="F15" s="597">
        <v>3</v>
      </c>
      <c r="G15" s="487">
        <v>45735</v>
      </c>
      <c r="H15" s="597"/>
      <c r="I15" s="598"/>
      <c r="J15" s="597"/>
      <c r="K15" s="800"/>
    </row>
    <row r="16" spans="1:11" ht="45" customHeight="1">
      <c r="A16" s="244">
        <v>13</v>
      </c>
      <c r="B16" s="599" t="s">
        <v>1605</v>
      </c>
      <c r="C16" s="597" t="s">
        <v>1606</v>
      </c>
      <c r="D16" s="713" t="s">
        <v>315</v>
      </c>
      <c r="E16" s="597">
        <v>8</v>
      </c>
      <c r="F16" s="597">
        <v>6</v>
      </c>
      <c r="G16" s="487">
        <v>45740</v>
      </c>
      <c r="H16" s="597"/>
      <c r="I16" s="598"/>
      <c r="J16" s="597"/>
      <c r="K16" s="800"/>
    </row>
    <row r="17" spans="1:11" ht="45" customHeight="1">
      <c r="A17" s="484">
        <v>14</v>
      </c>
      <c r="B17" s="599" t="s">
        <v>1728</v>
      </c>
      <c r="C17" s="597" t="s">
        <v>1729</v>
      </c>
      <c r="D17" s="597" t="s">
        <v>1985</v>
      </c>
      <c r="E17" s="597">
        <v>8</v>
      </c>
      <c r="F17" s="597">
        <v>1.5</v>
      </c>
      <c r="G17" s="487">
        <v>45740</v>
      </c>
      <c r="H17" s="486">
        <v>1</v>
      </c>
      <c r="I17" s="598"/>
      <c r="J17" s="597"/>
      <c r="K17" s="800"/>
    </row>
    <row r="18" spans="1:11" ht="45" customHeight="1">
      <c r="A18" s="600">
        <v>15</v>
      </c>
      <c r="B18" s="599" t="s">
        <v>1609</v>
      </c>
      <c r="C18" s="597" t="s">
        <v>1608</v>
      </c>
      <c r="D18" s="713" t="s">
        <v>315</v>
      </c>
      <c r="E18" s="597">
        <v>5</v>
      </c>
      <c r="F18" s="597">
        <v>2</v>
      </c>
      <c r="G18" s="487">
        <v>45741</v>
      </c>
      <c r="H18" s="597"/>
      <c r="I18" s="598"/>
      <c r="J18" s="597"/>
      <c r="K18" s="800"/>
    </row>
    <row r="19" spans="1:11" ht="45" customHeight="1">
      <c r="A19" s="244">
        <v>16</v>
      </c>
      <c r="B19" s="794" t="s">
        <v>1858</v>
      </c>
      <c r="C19" s="713" t="s">
        <v>1965</v>
      </c>
      <c r="D19" s="713" t="s">
        <v>315</v>
      </c>
      <c r="E19" s="713">
        <v>1</v>
      </c>
      <c r="F19" s="713">
        <v>16</v>
      </c>
      <c r="G19" s="795">
        <v>45776</v>
      </c>
      <c r="H19" s="713">
        <v>1</v>
      </c>
      <c r="I19" s="720"/>
      <c r="J19" s="713"/>
      <c r="K19" s="800"/>
    </row>
    <row r="20" spans="1:11" ht="45" customHeight="1">
      <c r="A20" s="484">
        <v>17</v>
      </c>
      <c r="B20" s="794" t="s">
        <v>1988</v>
      </c>
      <c r="C20" s="713" t="s">
        <v>82</v>
      </c>
      <c r="D20" s="798" t="s">
        <v>1983</v>
      </c>
      <c r="E20" s="713">
        <v>52</v>
      </c>
      <c r="F20" s="713">
        <v>2</v>
      </c>
      <c r="G20" s="795">
        <v>45784</v>
      </c>
      <c r="H20" s="713">
        <v>1</v>
      </c>
      <c r="I20" s="720"/>
      <c r="J20" s="713"/>
      <c r="K20" s="800"/>
    </row>
    <row r="21" spans="1:11" ht="45" customHeight="1">
      <c r="A21" s="600">
        <v>18</v>
      </c>
      <c r="B21" s="794" t="s">
        <v>1992</v>
      </c>
      <c r="C21" s="713" t="s">
        <v>82</v>
      </c>
      <c r="D21" s="798" t="s">
        <v>1993</v>
      </c>
      <c r="E21" s="713">
        <v>26</v>
      </c>
      <c r="F21" s="713">
        <v>4</v>
      </c>
      <c r="G21" s="795">
        <v>45791</v>
      </c>
      <c r="H21" s="713"/>
      <c r="I21" s="720"/>
      <c r="J21" s="713"/>
      <c r="K21" s="800"/>
    </row>
    <row r="22" spans="1:11" ht="45" customHeight="1">
      <c r="A22" s="244">
        <v>19</v>
      </c>
      <c r="B22" s="794" t="s">
        <v>1986</v>
      </c>
      <c r="C22" s="713" t="s">
        <v>82</v>
      </c>
      <c r="D22" s="713" t="s">
        <v>315</v>
      </c>
      <c r="E22" s="713">
        <v>22</v>
      </c>
      <c r="F22" s="713">
        <v>2</v>
      </c>
      <c r="G22" s="795">
        <v>45791</v>
      </c>
      <c r="H22" s="713"/>
      <c r="I22" s="720"/>
      <c r="J22" s="713"/>
      <c r="K22" s="800"/>
    </row>
    <row r="23" spans="1:11" ht="45" customHeight="1">
      <c r="A23" s="484">
        <v>20</v>
      </c>
      <c r="B23" s="794" t="s">
        <v>1976</v>
      </c>
      <c r="C23" s="713" t="s">
        <v>1977</v>
      </c>
      <c r="D23" s="798" t="s">
        <v>1984</v>
      </c>
      <c r="E23" s="713">
        <v>22</v>
      </c>
      <c r="F23" s="713">
        <v>24</v>
      </c>
      <c r="G23" s="795">
        <v>45791</v>
      </c>
      <c r="H23" s="713"/>
      <c r="I23" s="720"/>
      <c r="J23" s="713"/>
      <c r="K23" s="800" t="s">
        <v>1978</v>
      </c>
    </row>
    <row r="24" spans="1:11" ht="45" customHeight="1">
      <c r="A24" s="600">
        <v>21</v>
      </c>
      <c r="B24" s="797" t="s">
        <v>2001</v>
      </c>
      <c r="C24" s="713" t="s">
        <v>82</v>
      </c>
      <c r="D24" s="798" t="s">
        <v>315</v>
      </c>
      <c r="E24" s="713">
        <v>6</v>
      </c>
      <c r="F24" s="713">
        <v>1</v>
      </c>
      <c r="G24" s="795">
        <v>45804</v>
      </c>
      <c r="H24" s="713"/>
      <c r="I24" s="720"/>
      <c r="J24" s="713"/>
      <c r="K24" s="800"/>
    </row>
    <row r="25" spans="1:11">
      <c r="A25" s="992" t="s">
        <v>77</v>
      </c>
      <c r="B25" s="993"/>
      <c r="C25" s="993"/>
      <c r="D25" s="994"/>
      <c r="E25" s="295">
        <f>SUM(E4:E24)</f>
        <v>271</v>
      </c>
      <c r="F25" s="295">
        <f>SUM(F4:F24)</f>
        <v>116.5</v>
      </c>
      <c r="G25" s="295">
        <f>COUNTA(G4:G24)</f>
        <v>21</v>
      </c>
      <c r="H25" s="295">
        <f>SUM(H4:H24)</f>
        <v>9</v>
      </c>
      <c r="I25" s="296">
        <f>SUM(I4:I14)</f>
        <v>5685000</v>
      </c>
      <c r="J25" s="295">
        <f>SUM(J4:J13)</f>
        <v>0</v>
      </c>
      <c r="K25" s="904"/>
    </row>
  </sheetData>
  <autoFilter ref="A3:I25" xr:uid="{00000000-0009-0000-0000-000005000000}"/>
  <mergeCells count="1">
    <mergeCell ref="A25:D25"/>
  </mergeCells>
  <phoneticPr fontId="45" type="noConversion"/>
  <conditionalFormatting sqref="H4">
    <cfRule type="iconSet" priority="3">
      <iconSet iconSet="3Symbols" showValue="0">
        <cfvo type="percent" val="0"/>
        <cfvo type="num" val="0"/>
        <cfvo type="num" val="1"/>
      </iconSet>
    </cfRule>
    <cfRule type="iconSet" priority="4">
      <iconSet iconSet="3Symbols">
        <cfvo type="percent" val="0"/>
        <cfvo type="num" val="0"/>
        <cfvo type="num" val="1"/>
      </iconSet>
    </cfRule>
  </conditionalFormatting>
  <conditionalFormatting sqref="H5 H9:H12">
    <cfRule type="iconSet" priority="69">
      <iconSet iconSet="3Symbols" showValue="0">
        <cfvo type="percent" val="0"/>
        <cfvo type="num" val="0"/>
        <cfvo type="num" val="1"/>
      </iconSet>
    </cfRule>
    <cfRule type="iconSet" priority="70">
      <iconSet iconSet="3Symbols">
        <cfvo type="percent" val="0"/>
        <cfvo type="num" val="0"/>
        <cfvo type="num" val="1"/>
      </iconSet>
    </cfRule>
  </conditionalFormatting>
  <conditionalFormatting sqref="H6:H8">
    <cfRule type="iconSet" priority="1">
      <iconSet iconSet="3Symbols" showValue="0">
        <cfvo type="percent" val="0"/>
        <cfvo type="num" val="0"/>
        <cfvo type="num" val="1"/>
      </iconSet>
    </cfRule>
    <cfRule type="iconSet" priority="2">
      <iconSet iconSet="3Symbols">
        <cfvo type="percent" val="0"/>
        <cfvo type="num" val="0"/>
        <cfvo type="num" val="1"/>
      </iconSet>
    </cfRule>
  </conditionalFormatting>
  <conditionalFormatting sqref="H13:H24">
    <cfRule type="iconSet" priority="73">
      <iconSet iconSet="3Symbols" showValue="0">
        <cfvo type="percent" val="0"/>
        <cfvo type="num" val="0"/>
        <cfvo type="num" val="1"/>
      </iconSet>
    </cfRule>
    <cfRule type="iconSet" priority="74">
      <iconSet iconSet="3Symbols">
        <cfvo type="percent" val="0"/>
        <cfvo type="num" val="0"/>
        <cfvo type="num" val="1"/>
      </iconSet>
    </cfRule>
  </conditionalFormatting>
  <conditionalFormatting sqref="J13:J24">
    <cfRule type="iconSet" priority="75">
      <iconSet iconSet="3Symbols" showValue="0">
        <cfvo type="percent" val="0"/>
        <cfvo type="num" val="0"/>
        <cfvo type="num" val="1"/>
      </iconSet>
    </cfRule>
    <cfRule type="iconSet" priority="76">
      <iconSet iconSet="3Symbols">
        <cfvo type="percent" val="0"/>
        <cfvo type="num" val="0"/>
        <cfvo type="num" val="1"/>
      </iconSet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8">
    <tabColor rgb="FF92D050"/>
  </sheetPr>
  <dimension ref="A1:AA271"/>
  <sheetViews>
    <sheetView zoomScale="70" zoomScaleNormal="70" workbookViewId="0">
      <pane xSplit="3" ySplit="3" topLeftCell="M240" activePane="bottomRight" state="frozen"/>
      <selection activeCell="O49" sqref="O49"/>
      <selection pane="topRight" activeCell="O49" sqref="O49"/>
      <selection pane="bottomLeft" activeCell="O49" sqref="O49"/>
      <selection pane="bottomRight" activeCell="I269" sqref="I269"/>
    </sheetView>
  </sheetViews>
  <sheetFormatPr defaultRowHeight="15"/>
  <cols>
    <col min="1" max="1" width="6.28515625" customWidth="1"/>
    <col min="2" max="2" width="14.85546875" style="6" bestFit="1" customWidth="1"/>
    <col min="3" max="3" width="35.140625" bestFit="1" customWidth="1"/>
    <col min="4" max="4" width="36.140625" style="162" bestFit="1" customWidth="1"/>
    <col min="5" max="5" width="44.42578125" bestFit="1" customWidth="1"/>
    <col min="6" max="6" width="14.5703125" style="6" bestFit="1" customWidth="1"/>
    <col min="7" max="7" width="93" style="41" bestFit="1" customWidth="1"/>
    <col min="8" max="8" width="15" bestFit="1" customWidth="1"/>
    <col min="9" max="9" width="40.7109375" customWidth="1"/>
    <col min="10" max="10" width="16.7109375" style="6" bestFit="1" customWidth="1"/>
    <col min="11" max="11" width="17.85546875" style="6" bestFit="1" customWidth="1"/>
    <col min="12" max="12" width="15" style="6" bestFit="1" customWidth="1"/>
    <col min="13" max="13" width="26.7109375" customWidth="1"/>
    <col min="14" max="14" width="27.85546875" customWidth="1"/>
    <col min="15" max="15" width="25.42578125" customWidth="1"/>
    <col min="16" max="16" width="19.140625" bestFit="1" customWidth="1"/>
    <col min="17" max="17" width="20.5703125" style="6" bestFit="1" customWidth="1"/>
    <col min="18" max="18" width="17" bestFit="1" customWidth="1"/>
    <col min="19" max="19" width="15.140625" bestFit="1" customWidth="1"/>
    <col min="20" max="20" width="16.42578125" bestFit="1" customWidth="1"/>
    <col min="21" max="21" width="20.28515625" bestFit="1" customWidth="1"/>
    <col min="22" max="22" width="14.28515625" bestFit="1" customWidth="1"/>
    <col min="23" max="23" width="11.42578125" bestFit="1" customWidth="1"/>
    <col min="24" max="24" width="10.7109375" bestFit="1" customWidth="1"/>
    <col min="25" max="25" width="14.28515625" bestFit="1" customWidth="1"/>
    <col min="26" max="27" width="17" bestFit="1" customWidth="1"/>
    <col min="256" max="256" width="7.140625" customWidth="1"/>
    <col min="257" max="257" width="35.7109375" customWidth="1"/>
    <col min="258" max="258" width="18.140625" customWidth="1"/>
    <col min="259" max="259" width="18.42578125" customWidth="1"/>
    <col min="260" max="260" width="31.140625" customWidth="1"/>
    <col min="262" max="262" width="44.42578125" customWidth="1"/>
    <col min="263" max="263" width="18.140625" customWidth="1"/>
    <col min="264" max="264" width="18.5703125" customWidth="1"/>
    <col min="265" max="265" width="12.42578125" customWidth="1"/>
    <col min="266" max="266" width="13.85546875" customWidth="1"/>
    <col min="268" max="268" width="18.7109375" customWidth="1"/>
    <col min="269" max="269" width="20" customWidth="1"/>
    <col min="270" max="270" width="14.42578125" customWidth="1"/>
    <col min="271" max="271" width="14.7109375" customWidth="1"/>
    <col min="273" max="273" width="27" bestFit="1" customWidth="1"/>
    <col min="274" max="274" width="18.28515625" customWidth="1"/>
    <col min="277" max="277" width="18.28515625" customWidth="1"/>
    <col min="512" max="512" width="7.140625" customWidth="1"/>
    <col min="513" max="513" width="35.7109375" customWidth="1"/>
    <col min="514" max="514" width="18.140625" customWidth="1"/>
    <col min="515" max="515" width="18.42578125" customWidth="1"/>
    <col min="516" max="516" width="31.140625" customWidth="1"/>
    <col min="518" max="518" width="44.42578125" customWidth="1"/>
    <col min="519" max="519" width="18.140625" customWidth="1"/>
    <col min="520" max="520" width="18.5703125" customWidth="1"/>
    <col min="521" max="521" width="12.42578125" customWidth="1"/>
    <col min="522" max="522" width="13.85546875" customWidth="1"/>
    <col min="524" max="524" width="18.7109375" customWidth="1"/>
    <col min="525" max="525" width="20" customWidth="1"/>
    <col min="526" max="526" width="14.42578125" customWidth="1"/>
    <col min="527" max="527" width="14.7109375" customWidth="1"/>
    <col min="529" max="529" width="27" bestFit="1" customWidth="1"/>
    <col min="530" max="530" width="18.28515625" customWidth="1"/>
    <col min="533" max="533" width="18.28515625" customWidth="1"/>
    <col min="768" max="768" width="7.140625" customWidth="1"/>
    <col min="769" max="769" width="35.7109375" customWidth="1"/>
    <col min="770" max="770" width="18.140625" customWidth="1"/>
    <col min="771" max="771" width="18.42578125" customWidth="1"/>
    <col min="772" max="772" width="31.140625" customWidth="1"/>
    <col min="774" max="774" width="44.42578125" customWidth="1"/>
    <col min="775" max="775" width="18.140625" customWidth="1"/>
    <col min="776" max="776" width="18.5703125" customWidth="1"/>
    <col min="777" max="777" width="12.42578125" customWidth="1"/>
    <col min="778" max="778" width="13.85546875" customWidth="1"/>
    <col min="780" max="780" width="18.7109375" customWidth="1"/>
    <col min="781" max="781" width="20" customWidth="1"/>
    <col min="782" max="782" width="14.42578125" customWidth="1"/>
    <col min="783" max="783" width="14.7109375" customWidth="1"/>
    <col min="785" max="785" width="27" bestFit="1" customWidth="1"/>
    <col min="786" max="786" width="18.28515625" customWidth="1"/>
    <col min="789" max="789" width="18.28515625" customWidth="1"/>
    <col min="1024" max="1024" width="7.140625" customWidth="1"/>
    <col min="1025" max="1025" width="35.7109375" customWidth="1"/>
    <col min="1026" max="1026" width="18.140625" customWidth="1"/>
    <col min="1027" max="1027" width="18.42578125" customWidth="1"/>
    <col min="1028" max="1028" width="31.140625" customWidth="1"/>
    <col min="1030" max="1030" width="44.42578125" customWidth="1"/>
    <col min="1031" max="1031" width="18.140625" customWidth="1"/>
    <col min="1032" max="1032" width="18.5703125" customWidth="1"/>
    <col min="1033" max="1033" width="12.42578125" customWidth="1"/>
    <col min="1034" max="1034" width="13.85546875" customWidth="1"/>
    <col min="1036" max="1036" width="18.7109375" customWidth="1"/>
    <col min="1037" max="1037" width="20" customWidth="1"/>
    <col min="1038" max="1038" width="14.42578125" customWidth="1"/>
    <col min="1039" max="1039" width="14.7109375" customWidth="1"/>
    <col min="1041" max="1041" width="27" bestFit="1" customWidth="1"/>
    <col min="1042" max="1042" width="18.28515625" customWidth="1"/>
    <col min="1045" max="1045" width="18.28515625" customWidth="1"/>
    <col min="1280" max="1280" width="7.140625" customWidth="1"/>
    <col min="1281" max="1281" width="35.7109375" customWidth="1"/>
    <col min="1282" max="1282" width="18.140625" customWidth="1"/>
    <col min="1283" max="1283" width="18.42578125" customWidth="1"/>
    <col min="1284" max="1284" width="31.140625" customWidth="1"/>
    <col min="1286" max="1286" width="44.42578125" customWidth="1"/>
    <col min="1287" max="1287" width="18.140625" customWidth="1"/>
    <col min="1288" max="1288" width="18.5703125" customWidth="1"/>
    <col min="1289" max="1289" width="12.42578125" customWidth="1"/>
    <col min="1290" max="1290" width="13.85546875" customWidth="1"/>
    <col min="1292" max="1292" width="18.7109375" customWidth="1"/>
    <col min="1293" max="1293" width="20" customWidth="1"/>
    <col min="1294" max="1294" width="14.42578125" customWidth="1"/>
    <col min="1295" max="1295" width="14.7109375" customWidth="1"/>
    <col min="1297" max="1297" width="27" bestFit="1" customWidth="1"/>
    <col min="1298" max="1298" width="18.28515625" customWidth="1"/>
    <col min="1301" max="1301" width="18.28515625" customWidth="1"/>
    <col min="1536" max="1536" width="7.140625" customWidth="1"/>
    <col min="1537" max="1537" width="35.7109375" customWidth="1"/>
    <col min="1538" max="1538" width="18.140625" customWidth="1"/>
    <col min="1539" max="1539" width="18.42578125" customWidth="1"/>
    <col min="1540" max="1540" width="31.140625" customWidth="1"/>
    <col min="1542" max="1542" width="44.42578125" customWidth="1"/>
    <col min="1543" max="1543" width="18.140625" customWidth="1"/>
    <col min="1544" max="1544" width="18.5703125" customWidth="1"/>
    <col min="1545" max="1545" width="12.42578125" customWidth="1"/>
    <col min="1546" max="1546" width="13.85546875" customWidth="1"/>
    <col min="1548" max="1548" width="18.7109375" customWidth="1"/>
    <col min="1549" max="1549" width="20" customWidth="1"/>
    <col min="1550" max="1550" width="14.42578125" customWidth="1"/>
    <col min="1551" max="1551" width="14.7109375" customWidth="1"/>
    <col min="1553" max="1553" width="27" bestFit="1" customWidth="1"/>
    <col min="1554" max="1554" width="18.28515625" customWidth="1"/>
    <col min="1557" max="1557" width="18.28515625" customWidth="1"/>
    <col min="1792" max="1792" width="7.140625" customWidth="1"/>
    <col min="1793" max="1793" width="35.7109375" customWidth="1"/>
    <col min="1794" max="1794" width="18.140625" customWidth="1"/>
    <col min="1795" max="1795" width="18.42578125" customWidth="1"/>
    <col min="1796" max="1796" width="31.140625" customWidth="1"/>
    <col min="1798" max="1798" width="44.42578125" customWidth="1"/>
    <col min="1799" max="1799" width="18.140625" customWidth="1"/>
    <col min="1800" max="1800" width="18.5703125" customWidth="1"/>
    <col min="1801" max="1801" width="12.42578125" customWidth="1"/>
    <col min="1802" max="1802" width="13.85546875" customWidth="1"/>
    <col min="1804" max="1804" width="18.7109375" customWidth="1"/>
    <col min="1805" max="1805" width="20" customWidth="1"/>
    <col min="1806" max="1806" width="14.42578125" customWidth="1"/>
    <col min="1807" max="1807" width="14.7109375" customWidth="1"/>
    <col min="1809" max="1809" width="27" bestFit="1" customWidth="1"/>
    <col min="1810" max="1810" width="18.28515625" customWidth="1"/>
    <col min="1813" max="1813" width="18.28515625" customWidth="1"/>
    <col min="2048" max="2048" width="7.140625" customWidth="1"/>
    <col min="2049" max="2049" width="35.7109375" customWidth="1"/>
    <col min="2050" max="2050" width="18.140625" customWidth="1"/>
    <col min="2051" max="2051" width="18.42578125" customWidth="1"/>
    <col min="2052" max="2052" width="31.140625" customWidth="1"/>
    <col min="2054" max="2054" width="44.42578125" customWidth="1"/>
    <col min="2055" max="2055" width="18.140625" customWidth="1"/>
    <col min="2056" max="2056" width="18.5703125" customWidth="1"/>
    <col min="2057" max="2057" width="12.42578125" customWidth="1"/>
    <col min="2058" max="2058" width="13.85546875" customWidth="1"/>
    <col min="2060" max="2060" width="18.7109375" customWidth="1"/>
    <col min="2061" max="2061" width="20" customWidth="1"/>
    <col min="2062" max="2062" width="14.42578125" customWidth="1"/>
    <col min="2063" max="2063" width="14.7109375" customWidth="1"/>
    <col min="2065" max="2065" width="27" bestFit="1" customWidth="1"/>
    <col min="2066" max="2066" width="18.28515625" customWidth="1"/>
    <col min="2069" max="2069" width="18.28515625" customWidth="1"/>
    <col min="2304" max="2304" width="7.140625" customWidth="1"/>
    <col min="2305" max="2305" width="35.7109375" customWidth="1"/>
    <col min="2306" max="2306" width="18.140625" customWidth="1"/>
    <col min="2307" max="2307" width="18.42578125" customWidth="1"/>
    <col min="2308" max="2308" width="31.140625" customWidth="1"/>
    <col min="2310" max="2310" width="44.42578125" customWidth="1"/>
    <col min="2311" max="2311" width="18.140625" customWidth="1"/>
    <col min="2312" max="2312" width="18.5703125" customWidth="1"/>
    <col min="2313" max="2313" width="12.42578125" customWidth="1"/>
    <col min="2314" max="2314" width="13.85546875" customWidth="1"/>
    <col min="2316" max="2316" width="18.7109375" customWidth="1"/>
    <col min="2317" max="2317" width="20" customWidth="1"/>
    <col min="2318" max="2318" width="14.42578125" customWidth="1"/>
    <col min="2319" max="2319" width="14.7109375" customWidth="1"/>
    <col min="2321" max="2321" width="27" bestFit="1" customWidth="1"/>
    <col min="2322" max="2322" width="18.28515625" customWidth="1"/>
    <col min="2325" max="2325" width="18.28515625" customWidth="1"/>
    <col min="2560" max="2560" width="7.140625" customWidth="1"/>
    <col min="2561" max="2561" width="35.7109375" customWidth="1"/>
    <col min="2562" max="2562" width="18.140625" customWidth="1"/>
    <col min="2563" max="2563" width="18.42578125" customWidth="1"/>
    <col min="2564" max="2564" width="31.140625" customWidth="1"/>
    <col min="2566" max="2566" width="44.42578125" customWidth="1"/>
    <col min="2567" max="2567" width="18.140625" customWidth="1"/>
    <col min="2568" max="2568" width="18.5703125" customWidth="1"/>
    <col min="2569" max="2569" width="12.42578125" customWidth="1"/>
    <col min="2570" max="2570" width="13.85546875" customWidth="1"/>
    <col min="2572" max="2572" width="18.7109375" customWidth="1"/>
    <col min="2573" max="2573" width="20" customWidth="1"/>
    <col min="2574" max="2574" width="14.42578125" customWidth="1"/>
    <col min="2575" max="2575" width="14.7109375" customWidth="1"/>
    <col min="2577" max="2577" width="27" bestFit="1" customWidth="1"/>
    <col min="2578" max="2578" width="18.28515625" customWidth="1"/>
    <col min="2581" max="2581" width="18.28515625" customWidth="1"/>
    <col min="2816" max="2816" width="7.140625" customWidth="1"/>
    <col min="2817" max="2817" width="35.7109375" customWidth="1"/>
    <col min="2818" max="2818" width="18.140625" customWidth="1"/>
    <col min="2819" max="2819" width="18.42578125" customWidth="1"/>
    <col min="2820" max="2820" width="31.140625" customWidth="1"/>
    <col min="2822" max="2822" width="44.42578125" customWidth="1"/>
    <col min="2823" max="2823" width="18.140625" customWidth="1"/>
    <col min="2824" max="2824" width="18.5703125" customWidth="1"/>
    <col min="2825" max="2825" width="12.42578125" customWidth="1"/>
    <col min="2826" max="2826" width="13.85546875" customWidth="1"/>
    <col min="2828" max="2828" width="18.7109375" customWidth="1"/>
    <col min="2829" max="2829" width="20" customWidth="1"/>
    <col min="2830" max="2830" width="14.42578125" customWidth="1"/>
    <col min="2831" max="2831" width="14.7109375" customWidth="1"/>
    <col min="2833" max="2833" width="27" bestFit="1" customWidth="1"/>
    <col min="2834" max="2834" width="18.28515625" customWidth="1"/>
    <col min="2837" max="2837" width="18.28515625" customWidth="1"/>
    <col min="3072" max="3072" width="7.140625" customWidth="1"/>
    <col min="3073" max="3073" width="35.7109375" customWidth="1"/>
    <col min="3074" max="3074" width="18.140625" customWidth="1"/>
    <col min="3075" max="3075" width="18.42578125" customWidth="1"/>
    <col min="3076" max="3076" width="31.140625" customWidth="1"/>
    <col min="3078" max="3078" width="44.42578125" customWidth="1"/>
    <col min="3079" max="3079" width="18.140625" customWidth="1"/>
    <col min="3080" max="3080" width="18.5703125" customWidth="1"/>
    <col min="3081" max="3081" width="12.42578125" customWidth="1"/>
    <col min="3082" max="3082" width="13.85546875" customWidth="1"/>
    <col min="3084" max="3084" width="18.7109375" customWidth="1"/>
    <col min="3085" max="3085" width="20" customWidth="1"/>
    <col min="3086" max="3086" width="14.42578125" customWidth="1"/>
    <col min="3087" max="3087" width="14.7109375" customWidth="1"/>
    <col min="3089" max="3089" width="27" bestFit="1" customWidth="1"/>
    <col min="3090" max="3090" width="18.28515625" customWidth="1"/>
    <col min="3093" max="3093" width="18.28515625" customWidth="1"/>
    <col min="3328" max="3328" width="7.140625" customWidth="1"/>
    <col min="3329" max="3329" width="35.7109375" customWidth="1"/>
    <col min="3330" max="3330" width="18.140625" customWidth="1"/>
    <col min="3331" max="3331" width="18.42578125" customWidth="1"/>
    <col min="3332" max="3332" width="31.140625" customWidth="1"/>
    <col min="3334" max="3334" width="44.42578125" customWidth="1"/>
    <col min="3335" max="3335" width="18.140625" customWidth="1"/>
    <col min="3336" max="3336" width="18.5703125" customWidth="1"/>
    <col min="3337" max="3337" width="12.42578125" customWidth="1"/>
    <col min="3338" max="3338" width="13.85546875" customWidth="1"/>
    <col min="3340" max="3340" width="18.7109375" customWidth="1"/>
    <col min="3341" max="3341" width="20" customWidth="1"/>
    <col min="3342" max="3342" width="14.42578125" customWidth="1"/>
    <col min="3343" max="3343" width="14.7109375" customWidth="1"/>
    <col min="3345" max="3345" width="27" bestFit="1" customWidth="1"/>
    <col min="3346" max="3346" width="18.28515625" customWidth="1"/>
    <col min="3349" max="3349" width="18.28515625" customWidth="1"/>
    <col min="3584" max="3584" width="7.140625" customWidth="1"/>
    <col min="3585" max="3585" width="35.7109375" customWidth="1"/>
    <col min="3586" max="3586" width="18.140625" customWidth="1"/>
    <col min="3587" max="3587" width="18.42578125" customWidth="1"/>
    <col min="3588" max="3588" width="31.140625" customWidth="1"/>
    <col min="3590" max="3590" width="44.42578125" customWidth="1"/>
    <col min="3591" max="3591" width="18.140625" customWidth="1"/>
    <col min="3592" max="3592" width="18.5703125" customWidth="1"/>
    <col min="3593" max="3593" width="12.42578125" customWidth="1"/>
    <col min="3594" max="3594" width="13.85546875" customWidth="1"/>
    <col min="3596" max="3596" width="18.7109375" customWidth="1"/>
    <col min="3597" max="3597" width="20" customWidth="1"/>
    <col min="3598" max="3598" width="14.42578125" customWidth="1"/>
    <col min="3599" max="3599" width="14.7109375" customWidth="1"/>
    <col min="3601" max="3601" width="27" bestFit="1" customWidth="1"/>
    <col min="3602" max="3602" width="18.28515625" customWidth="1"/>
    <col min="3605" max="3605" width="18.28515625" customWidth="1"/>
    <col min="3840" max="3840" width="7.140625" customWidth="1"/>
    <col min="3841" max="3841" width="35.7109375" customWidth="1"/>
    <col min="3842" max="3842" width="18.140625" customWidth="1"/>
    <col min="3843" max="3843" width="18.42578125" customWidth="1"/>
    <col min="3844" max="3844" width="31.140625" customWidth="1"/>
    <col min="3846" max="3846" width="44.42578125" customWidth="1"/>
    <col min="3847" max="3847" width="18.140625" customWidth="1"/>
    <col min="3848" max="3848" width="18.5703125" customWidth="1"/>
    <col min="3849" max="3849" width="12.42578125" customWidth="1"/>
    <col min="3850" max="3850" width="13.85546875" customWidth="1"/>
    <col min="3852" max="3852" width="18.7109375" customWidth="1"/>
    <col min="3853" max="3853" width="20" customWidth="1"/>
    <col min="3854" max="3854" width="14.42578125" customWidth="1"/>
    <col min="3855" max="3855" width="14.7109375" customWidth="1"/>
    <col min="3857" max="3857" width="27" bestFit="1" customWidth="1"/>
    <col min="3858" max="3858" width="18.28515625" customWidth="1"/>
    <col min="3861" max="3861" width="18.28515625" customWidth="1"/>
    <col min="4096" max="4096" width="7.140625" customWidth="1"/>
    <col min="4097" max="4097" width="35.7109375" customWidth="1"/>
    <col min="4098" max="4098" width="18.140625" customWidth="1"/>
    <col min="4099" max="4099" width="18.42578125" customWidth="1"/>
    <col min="4100" max="4100" width="31.140625" customWidth="1"/>
    <col min="4102" max="4102" width="44.42578125" customWidth="1"/>
    <col min="4103" max="4103" width="18.140625" customWidth="1"/>
    <col min="4104" max="4104" width="18.5703125" customWidth="1"/>
    <col min="4105" max="4105" width="12.42578125" customWidth="1"/>
    <col min="4106" max="4106" width="13.85546875" customWidth="1"/>
    <col min="4108" max="4108" width="18.7109375" customWidth="1"/>
    <col min="4109" max="4109" width="20" customWidth="1"/>
    <col min="4110" max="4110" width="14.42578125" customWidth="1"/>
    <col min="4111" max="4111" width="14.7109375" customWidth="1"/>
    <col min="4113" max="4113" width="27" bestFit="1" customWidth="1"/>
    <col min="4114" max="4114" width="18.28515625" customWidth="1"/>
    <col min="4117" max="4117" width="18.28515625" customWidth="1"/>
    <col min="4352" max="4352" width="7.140625" customWidth="1"/>
    <col min="4353" max="4353" width="35.7109375" customWidth="1"/>
    <col min="4354" max="4354" width="18.140625" customWidth="1"/>
    <col min="4355" max="4355" width="18.42578125" customWidth="1"/>
    <col min="4356" max="4356" width="31.140625" customWidth="1"/>
    <col min="4358" max="4358" width="44.42578125" customWidth="1"/>
    <col min="4359" max="4359" width="18.140625" customWidth="1"/>
    <col min="4360" max="4360" width="18.5703125" customWidth="1"/>
    <col min="4361" max="4361" width="12.42578125" customWidth="1"/>
    <col min="4362" max="4362" width="13.85546875" customWidth="1"/>
    <col min="4364" max="4364" width="18.7109375" customWidth="1"/>
    <col min="4365" max="4365" width="20" customWidth="1"/>
    <col min="4366" max="4366" width="14.42578125" customWidth="1"/>
    <col min="4367" max="4367" width="14.7109375" customWidth="1"/>
    <col min="4369" max="4369" width="27" bestFit="1" customWidth="1"/>
    <col min="4370" max="4370" width="18.28515625" customWidth="1"/>
    <col min="4373" max="4373" width="18.28515625" customWidth="1"/>
    <col min="4608" max="4608" width="7.140625" customWidth="1"/>
    <col min="4609" max="4609" width="35.7109375" customWidth="1"/>
    <col min="4610" max="4610" width="18.140625" customWidth="1"/>
    <col min="4611" max="4611" width="18.42578125" customWidth="1"/>
    <col min="4612" max="4612" width="31.140625" customWidth="1"/>
    <col min="4614" max="4614" width="44.42578125" customWidth="1"/>
    <col min="4615" max="4615" width="18.140625" customWidth="1"/>
    <col min="4616" max="4616" width="18.5703125" customWidth="1"/>
    <col min="4617" max="4617" width="12.42578125" customWidth="1"/>
    <col min="4618" max="4618" width="13.85546875" customWidth="1"/>
    <col min="4620" max="4620" width="18.7109375" customWidth="1"/>
    <col min="4621" max="4621" width="20" customWidth="1"/>
    <col min="4622" max="4622" width="14.42578125" customWidth="1"/>
    <col min="4623" max="4623" width="14.7109375" customWidth="1"/>
    <col min="4625" max="4625" width="27" bestFit="1" customWidth="1"/>
    <col min="4626" max="4626" width="18.28515625" customWidth="1"/>
    <col min="4629" max="4629" width="18.28515625" customWidth="1"/>
    <col min="4864" max="4864" width="7.140625" customWidth="1"/>
    <col min="4865" max="4865" width="35.7109375" customWidth="1"/>
    <col min="4866" max="4866" width="18.140625" customWidth="1"/>
    <col min="4867" max="4867" width="18.42578125" customWidth="1"/>
    <col min="4868" max="4868" width="31.140625" customWidth="1"/>
    <col min="4870" max="4870" width="44.42578125" customWidth="1"/>
    <col min="4871" max="4871" width="18.140625" customWidth="1"/>
    <col min="4872" max="4872" width="18.5703125" customWidth="1"/>
    <col min="4873" max="4873" width="12.42578125" customWidth="1"/>
    <col min="4874" max="4874" width="13.85546875" customWidth="1"/>
    <col min="4876" max="4876" width="18.7109375" customWidth="1"/>
    <col min="4877" max="4877" width="20" customWidth="1"/>
    <col min="4878" max="4878" width="14.42578125" customWidth="1"/>
    <col min="4879" max="4879" width="14.7109375" customWidth="1"/>
    <col min="4881" max="4881" width="27" bestFit="1" customWidth="1"/>
    <col min="4882" max="4882" width="18.28515625" customWidth="1"/>
    <col min="4885" max="4885" width="18.28515625" customWidth="1"/>
    <col min="5120" max="5120" width="7.140625" customWidth="1"/>
    <col min="5121" max="5121" width="35.7109375" customWidth="1"/>
    <col min="5122" max="5122" width="18.140625" customWidth="1"/>
    <col min="5123" max="5123" width="18.42578125" customWidth="1"/>
    <col min="5124" max="5124" width="31.140625" customWidth="1"/>
    <col min="5126" max="5126" width="44.42578125" customWidth="1"/>
    <col min="5127" max="5127" width="18.140625" customWidth="1"/>
    <col min="5128" max="5128" width="18.5703125" customWidth="1"/>
    <col min="5129" max="5129" width="12.42578125" customWidth="1"/>
    <col min="5130" max="5130" width="13.85546875" customWidth="1"/>
    <col min="5132" max="5132" width="18.7109375" customWidth="1"/>
    <col min="5133" max="5133" width="20" customWidth="1"/>
    <col min="5134" max="5134" width="14.42578125" customWidth="1"/>
    <col min="5135" max="5135" width="14.7109375" customWidth="1"/>
    <col min="5137" max="5137" width="27" bestFit="1" customWidth="1"/>
    <col min="5138" max="5138" width="18.28515625" customWidth="1"/>
    <col min="5141" max="5141" width="18.28515625" customWidth="1"/>
    <col min="5376" max="5376" width="7.140625" customWidth="1"/>
    <col min="5377" max="5377" width="35.7109375" customWidth="1"/>
    <col min="5378" max="5378" width="18.140625" customWidth="1"/>
    <col min="5379" max="5379" width="18.42578125" customWidth="1"/>
    <col min="5380" max="5380" width="31.140625" customWidth="1"/>
    <col min="5382" max="5382" width="44.42578125" customWidth="1"/>
    <col min="5383" max="5383" width="18.140625" customWidth="1"/>
    <col min="5384" max="5384" width="18.5703125" customWidth="1"/>
    <col min="5385" max="5385" width="12.42578125" customWidth="1"/>
    <col min="5386" max="5386" width="13.85546875" customWidth="1"/>
    <col min="5388" max="5388" width="18.7109375" customWidth="1"/>
    <col min="5389" max="5389" width="20" customWidth="1"/>
    <col min="5390" max="5390" width="14.42578125" customWidth="1"/>
    <col min="5391" max="5391" width="14.7109375" customWidth="1"/>
    <col min="5393" max="5393" width="27" bestFit="1" customWidth="1"/>
    <col min="5394" max="5394" width="18.28515625" customWidth="1"/>
    <col min="5397" max="5397" width="18.28515625" customWidth="1"/>
    <col min="5632" max="5632" width="7.140625" customWidth="1"/>
    <col min="5633" max="5633" width="35.7109375" customWidth="1"/>
    <col min="5634" max="5634" width="18.140625" customWidth="1"/>
    <col min="5635" max="5635" width="18.42578125" customWidth="1"/>
    <col min="5636" max="5636" width="31.140625" customWidth="1"/>
    <col min="5638" max="5638" width="44.42578125" customWidth="1"/>
    <col min="5639" max="5639" width="18.140625" customWidth="1"/>
    <col min="5640" max="5640" width="18.5703125" customWidth="1"/>
    <col min="5641" max="5641" width="12.42578125" customWidth="1"/>
    <col min="5642" max="5642" width="13.85546875" customWidth="1"/>
    <col min="5644" max="5644" width="18.7109375" customWidth="1"/>
    <col min="5645" max="5645" width="20" customWidth="1"/>
    <col min="5646" max="5646" width="14.42578125" customWidth="1"/>
    <col min="5647" max="5647" width="14.7109375" customWidth="1"/>
    <col min="5649" max="5649" width="27" bestFit="1" customWidth="1"/>
    <col min="5650" max="5650" width="18.28515625" customWidth="1"/>
    <col min="5653" max="5653" width="18.28515625" customWidth="1"/>
    <col min="5888" max="5888" width="7.140625" customWidth="1"/>
    <col min="5889" max="5889" width="35.7109375" customWidth="1"/>
    <col min="5890" max="5890" width="18.140625" customWidth="1"/>
    <col min="5891" max="5891" width="18.42578125" customWidth="1"/>
    <col min="5892" max="5892" width="31.140625" customWidth="1"/>
    <col min="5894" max="5894" width="44.42578125" customWidth="1"/>
    <col min="5895" max="5895" width="18.140625" customWidth="1"/>
    <col min="5896" max="5896" width="18.5703125" customWidth="1"/>
    <col min="5897" max="5897" width="12.42578125" customWidth="1"/>
    <col min="5898" max="5898" width="13.85546875" customWidth="1"/>
    <col min="5900" max="5900" width="18.7109375" customWidth="1"/>
    <col min="5901" max="5901" width="20" customWidth="1"/>
    <col min="5902" max="5902" width="14.42578125" customWidth="1"/>
    <col min="5903" max="5903" width="14.7109375" customWidth="1"/>
    <col min="5905" max="5905" width="27" bestFit="1" customWidth="1"/>
    <col min="5906" max="5906" width="18.28515625" customWidth="1"/>
    <col min="5909" max="5909" width="18.28515625" customWidth="1"/>
    <col min="6144" max="6144" width="7.140625" customWidth="1"/>
    <col min="6145" max="6145" width="35.7109375" customWidth="1"/>
    <col min="6146" max="6146" width="18.140625" customWidth="1"/>
    <col min="6147" max="6147" width="18.42578125" customWidth="1"/>
    <col min="6148" max="6148" width="31.140625" customWidth="1"/>
    <col min="6150" max="6150" width="44.42578125" customWidth="1"/>
    <col min="6151" max="6151" width="18.140625" customWidth="1"/>
    <col min="6152" max="6152" width="18.5703125" customWidth="1"/>
    <col min="6153" max="6153" width="12.42578125" customWidth="1"/>
    <col min="6154" max="6154" width="13.85546875" customWidth="1"/>
    <col min="6156" max="6156" width="18.7109375" customWidth="1"/>
    <col min="6157" max="6157" width="20" customWidth="1"/>
    <col min="6158" max="6158" width="14.42578125" customWidth="1"/>
    <col min="6159" max="6159" width="14.7109375" customWidth="1"/>
    <col min="6161" max="6161" width="27" bestFit="1" customWidth="1"/>
    <col min="6162" max="6162" width="18.28515625" customWidth="1"/>
    <col min="6165" max="6165" width="18.28515625" customWidth="1"/>
    <col min="6400" max="6400" width="7.140625" customWidth="1"/>
    <col min="6401" max="6401" width="35.7109375" customWidth="1"/>
    <col min="6402" max="6402" width="18.140625" customWidth="1"/>
    <col min="6403" max="6403" width="18.42578125" customWidth="1"/>
    <col min="6404" max="6404" width="31.140625" customWidth="1"/>
    <col min="6406" max="6406" width="44.42578125" customWidth="1"/>
    <col min="6407" max="6407" width="18.140625" customWidth="1"/>
    <col min="6408" max="6408" width="18.5703125" customWidth="1"/>
    <col min="6409" max="6409" width="12.42578125" customWidth="1"/>
    <col min="6410" max="6410" width="13.85546875" customWidth="1"/>
    <col min="6412" max="6412" width="18.7109375" customWidth="1"/>
    <col min="6413" max="6413" width="20" customWidth="1"/>
    <col min="6414" max="6414" width="14.42578125" customWidth="1"/>
    <col min="6415" max="6415" width="14.7109375" customWidth="1"/>
    <col min="6417" max="6417" width="27" bestFit="1" customWidth="1"/>
    <col min="6418" max="6418" width="18.28515625" customWidth="1"/>
    <col min="6421" max="6421" width="18.28515625" customWidth="1"/>
    <col min="6656" max="6656" width="7.140625" customWidth="1"/>
    <col min="6657" max="6657" width="35.7109375" customWidth="1"/>
    <col min="6658" max="6658" width="18.140625" customWidth="1"/>
    <col min="6659" max="6659" width="18.42578125" customWidth="1"/>
    <col min="6660" max="6660" width="31.140625" customWidth="1"/>
    <col min="6662" max="6662" width="44.42578125" customWidth="1"/>
    <col min="6663" max="6663" width="18.140625" customWidth="1"/>
    <col min="6664" max="6664" width="18.5703125" customWidth="1"/>
    <col min="6665" max="6665" width="12.42578125" customWidth="1"/>
    <col min="6666" max="6666" width="13.85546875" customWidth="1"/>
    <col min="6668" max="6668" width="18.7109375" customWidth="1"/>
    <col min="6669" max="6669" width="20" customWidth="1"/>
    <col min="6670" max="6670" width="14.42578125" customWidth="1"/>
    <col min="6671" max="6671" width="14.7109375" customWidth="1"/>
    <col min="6673" max="6673" width="27" bestFit="1" customWidth="1"/>
    <col min="6674" max="6674" width="18.28515625" customWidth="1"/>
    <col min="6677" max="6677" width="18.28515625" customWidth="1"/>
    <col min="6912" max="6912" width="7.140625" customWidth="1"/>
    <col min="6913" max="6913" width="35.7109375" customWidth="1"/>
    <col min="6914" max="6914" width="18.140625" customWidth="1"/>
    <col min="6915" max="6915" width="18.42578125" customWidth="1"/>
    <col min="6916" max="6916" width="31.140625" customWidth="1"/>
    <col min="6918" max="6918" width="44.42578125" customWidth="1"/>
    <col min="6919" max="6919" width="18.140625" customWidth="1"/>
    <col min="6920" max="6920" width="18.5703125" customWidth="1"/>
    <col min="6921" max="6921" width="12.42578125" customWidth="1"/>
    <col min="6922" max="6922" width="13.85546875" customWidth="1"/>
    <col min="6924" max="6924" width="18.7109375" customWidth="1"/>
    <col min="6925" max="6925" width="20" customWidth="1"/>
    <col min="6926" max="6926" width="14.42578125" customWidth="1"/>
    <col min="6927" max="6927" width="14.7109375" customWidth="1"/>
    <col min="6929" max="6929" width="27" bestFit="1" customWidth="1"/>
    <col min="6930" max="6930" width="18.28515625" customWidth="1"/>
    <col min="6933" max="6933" width="18.28515625" customWidth="1"/>
    <col min="7168" max="7168" width="7.140625" customWidth="1"/>
    <col min="7169" max="7169" width="35.7109375" customWidth="1"/>
    <col min="7170" max="7170" width="18.140625" customWidth="1"/>
    <col min="7171" max="7171" width="18.42578125" customWidth="1"/>
    <col min="7172" max="7172" width="31.140625" customWidth="1"/>
    <col min="7174" max="7174" width="44.42578125" customWidth="1"/>
    <col min="7175" max="7175" width="18.140625" customWidth="1"/>
    <col min="7176" max="7176" width="18.5703125" customWidth="1"/>
    <col min="7177" max="7177" width="12.42578125" customWidth="1"/>
    <col min="7178" max="7178" width="13.85546875" customWidth="1"/>
    <col min="7180" max="7180" width="18.7109375" customWidth="1"/>
    <col min="7181" max="7181" width="20" customWidth="1"/>
    <col min="7182" max="7182" width="14.42578125" customWidth="1"/>
    <col min="7183" max="7183" width="14.7109375" customWidth="1"/>
    <col min="7185" max="7185" width="27" bestFit="1" customWidth="1"/>
    <col min="7186" max="7186" width="18.28515625" customWidth="1"/>
    <col min="7189" max="7189" width="18.28515625" customWidth="1"/>
    <col min="7424" max="7424" width="7.140625" customWidth="1"/>
    <col min="7425" max="7425" width="35.7109375" customWidth="1"/>
    <col min="7426" max="7426" width="18.140625" customWidth="1"/>
    <col min="7427" max="7427" width="18.42578125" customWidth="1"/>
    <col min="7428" max="7428" width="31.140625" customWidth="1"/>
    <col min="7430" max="7430" width="44.42578125" customWidth="1"/>
    <col min="7431" max="7431" width="18.140625" customWidth="1"/>
    <col min="7432" max="7432" width="18.5703125" customWidth="1"/>
    <col min="7433" max="7433" width="12.42578125" customWidth="1"/>
    <col min="7434" max="7434" width="13.85546875" customWidth="1"/>
    <col min="7436" max="7436" width="18.7109375" customWidth="1"/>
    <col min="7437" max="7437" width="20" customWidth="1"/>
    <col min="7438" max="7438" width="14.42578125" customWidth="1"/>
    <col min="7439" max="7439" width="14.7109375" customWidth="1"/>
    <col min="7441" max="7441" width="27" bestFit="1" customWidth="1"/>
    <col min="7442" max="7442" width="18.28515625" customWidth="1"/>
    <col min="7445" max="7445" width="18.28515625" customWidth="1"/>
    <col min="7680" max="7680" width="7.140625" customWidth="1"/>
    <col min="7681" max="7681" width="35.7109375" customWidth="1"/>
    <col min="7682" max="7682" width="18.140625" customWidth="1"/>
    <col min="7683" max="7683" width="18.42578125" customWidth="1"/>
    <col min="7684" max="7684" width="31.140625" customWidth="1"/>
    <col min="7686" max="7686" width="44.42578125" customWidth="1"/>
    <col min="7687" max="7687" width="18.140625" customWidth="1"/>
    <col min="7688" max="7688" width="18.5703125" customWidth="1"/>
    <col min="7689" max="7689" width="12.42578125" customWidth="1"/>
    <col min="7690" max="7690" width="13.85546875" customWidth="1"/>
    <col min="7692" max="7692" width="18.7109375" customWidth="1"/>
    <col min="7693" max="7693" width="20" customWidth="1"/>
    <col min="7694" max="7694" width="14.42578125" customWidth="1"/>
    <col min="7695" max="7695" width="14.7109375" customWidth="1"/>
    <col min="7697" max="7697" width="27" bestFit="1" customWidth="1"/>
    <col min="7698" max="7698" width="18.28515625" customWidth="1"/>
    <col min="7701" max="7701" width="18.28515625" customWidth="1"/>
    <col min="7936" max="7936" width="7.140625" customWidth="1"/>
    <col min="7937" max="7937" width="35.7109375" customWidth="1"/>
    <col min="7938" max="7938" width="18.140625" customWidth="1"/>
    <col min="7939" max="7939" width="18.42578125" customWidth="1"/>
    <col min="7940" max="7940" width="31.140625" customWidth="1"/>
    <col min="7942" max="7942" width="44.42578125" customWidth="1"/>
    <col min="7943" max="7943" width="18.140625" customWidth="1"/>
    <col min="7944" max="7944" width="18.5703125" customWidth="1"/>
    <col min="7945" max="7945" width="12.42578125" customWidth="1"/>
    <col min="7946" max="7946" width="13.85546875" customWidth="1"/>
    <col min="7948" max="7948" width="18.7109375" customWidth="1"/>
    <col min="7949" max="7949" width="20" customWidth="1"/>
    <col min="7950" max="7950" width="14.42578125" customWidth="1"/>
    <col min="7951" max="7951" width="14.7109375" customWidth="1"/>
    <col min="7953" max="7953" width="27" bestFit="1" customWidth="1"/>
    <col min="7954" max="7954" width="18.28515625" customWidth="1"/>
    <col min="7957" max="7957" width="18.28515625" customWidth="1"/>
    <col min="8192" max="8192" width="7.140625" customWidth="1"/>
    <col min="8193" max="8193" width="35.7109375" customWidth="1"/>
    <col min="8194" max="8194" width="18.140625" customWidth="1"/>
    <col min="8195" max="8195" width="18.42578125" customWidth="1"/>
    <col min="8196" max="8196" width="31.140625" customWidth="1"/>
    <col min="8198" max="8198" width="44.42578125" customWidth="1"/>
    <col min="8199" max="8199" width="18.140625" customWidth="1"/>
    <col min="8200" max="8200" width="18.5703125" customWidth="1"/>
    <col min="8201" max="8201" width="12.42578125" customWidth="1"/>
    <col min="8202" max="8202" width="13.85546875" customWidth="1"/>
    <col min="8204" max="8204" width="18.7109375" customWidth="1"/>
    <col min="8205" max="8205" width="20" customWidth="1"/>
    <col min="8206" max="8206" width="14.42578125" customWidth="1"/>
    <col min="8207" max="8207" width="14.7109375" customWidth="1"/>
    <col min="8209" max="8209" width="27" bestFit="1" customWidth="1"/>
    <col min="8210" max="8210" width="18.28515625" customWidth="1"/>
    <col min="8213" max="8213" width="18.28515625" customWidth="1"/>
    <col min="8448" max="8448" width="7.140625" customWidth="1"/>
    <col min="8449" max="8449" width="35.7109375" customWidth="1"/>
    <col min="8450" max="8450" width="18.140625" customWidth="1"/>
    <col min="8451" max="8451" width="18.42578125" customWidth="1"/>
    <col min="8452" max="8452" width="31.140625" customWidth="1"/>
    <col min="8454" max="8454" width="44.42578125" customWidth="1"/>
    <col min="8455" max="8455" width="18.140625" customWidth="1"/>
    <col min="8456" max="8456" width="18.5703125" customWidth="1"/>
    <col min="8457" max="8457" width="12.42578125" customWidth="1"/>
    <col min="8458" max="8458" width="13.85546875" customWidth="1"/>
    <col min="8460" max="8460" width="18.7109375" customWidth="1"/>
    <col min="8461" max="8461" width="20" customWidth="1"/>
    <col min="8462" max="8462" width="14.42578125" customWidth="1"/>
    <col min="8463" max="8463" width="14.7109375" customWidth="1"/>
    <col min="8465" max="8465" width="27" bestFit="1" customWidth="1"/>
    <col min="8466" max="8466" width="18.28515625" customWidth="1"/>
    <col min="8469" max="8469" width="18.28515625" customWidth="1"/>
    <col min="8704" max="8704" width="7.140625" customWidth="1"/>
    <col min="8705" max="8705" width="35.7109375" customWidth="1"/>
    <col min="8706" max="8706" width="18.140625" customWidth="1"/>
    <col min="8707" max="8707" width="18.42578125" customWidth="1"/>
    <col min="8708" max="8708" width="31.140625" customWidth="1"/>
    <col min="8710" max="8710" width="44.42578125" customWidth="1"/>
    <col min="8711" max="8711" width="18.140625" customWidth="1"/>
    <col min="8712" max="8712" width="18.5703125" customWidth="1"/>
    <col min="8713" max="8713" width="12.42578125" customWidth="1"/>
    <col min="8714" max="8714" width="13.85546875" customWidth="1"/>
    <col min="8716" max="8716" width="18.7109375" customWidth="1"/>
    <col min="8717" max="8717" width="20" customWidth="1"/>
    <col min="8718" max="8718" width="14.42578125" customWidth="1"/>
    <col min="8719" max="8719" width="14.7109375" customWidth="1"/>
    <col min="8721" max="8721" width="27" bestFit="1" customWidth="1"/>
    <col min="8722" max="8722" width="18.28515625" customWidth="1"/>
    <col min="8725" max="8725" width="18.28515625" customWidth="1"/>
    <col min="8960" max="8960" width="7.140625" customWidth="1"/>
    <col min="8961" max="8961" width="35.7109375" customWidth="1"/>
    <col min="8962" max="8962" width="18.140625" customWidth="1"/>
    <col min="8963" max="8963" width="18.42578125" customWidth="1"/>
    <col min="8964" max="8964" width="31.140625" customWidth="1"/>
    <col min="8966" max="8966" width="44.42578125" customWidth="1"/>
    <col min="8967" max="8967" width="18.140625" customWidth="1"/>
    <col min="8968" max="8968" width="18.5703125" customWidth="1"/>
    <col min="8969" max="8969" width="12.42578125" customWidth="1"/>
    <col min="8970" max="8970" width="13.85546875" customWidth="1"/>
    <col min="8972" max="8972" width="18.7109375" customWidth="1"/>
    <col min="8973" max="8973" width="20" customWidth="1"/>
    <col min="8974" max="8974" width="14.42578125" customWidth="1"/>
    <col min="8975" max="8975" width="14.7109375" customWidth="1"/>
    <col min="8977" max="8977" width="27" bestFit="1" customWidth="1"/>
    <col min="8978" max="8978" width="18.28515625" customWidth="1"/>
    <col min="8981" max="8981" width="18.28515625" customWidth="1"/>
    <col min="9216" max="9216" width="7.140625" customWidth="1"/>
    <col min="9217" max="9217" width="35.7109375" customWidth="1"/>
    <col min="9218" max="9218" width="18.140625" customWidth="1"/>
    <col min="9219" max="9219" width="18.42578125" customWidth="1"/>
    <col min="9220" max="9220" width="31.140625" customWidth="1"/>
    <col min="9222" max="9222" width="44.42578125" customWidth="1"/>
    <col min="9223" max="9223" width="18.140625" customWidth="1"/>
    <col min="9224" max="9224" width="18.5703125" customWidth="1"/>
    <col min="9225" max="9225" width="12.42578125" customWidth="1"/>
    <col min="9226" max="9226" width="13.85546875" customWidth="1"/>
    <col min="9228" max="9228" width="18.7109375" customWidth="1"/>
    <col min="9229" max="9229" width="20" customWidth="1"/>
    <col min="9230" max="9230" width="14.42578125" customWidth="1"/>
    <col min="9231" max="9231" width="14.7109375" customWidth="1"/>
    <col min="9233" max="9233" width="27" bestFit="1" customWidth="1"/>
    <col min="9234" max="9234" width="18.28515625" customWidth="1"/>
    <col min="9237" max="9237" width="18.28515625" customWidth="1"/>
    <col min="9472" max="9472" width="7.140625" customWidth="1"/>
    <col min="9473" max="9473" width="35.7109375" customWidth="1"/>
    <col min="9474" max="9474" width="18.140625" customWidth="1"/>
    <col min="9475" max="9475" width="18.42578125" customWidth="1"/>
    <col min="9476" max="9476" width="31.140625" customWidth="1"/>
    <col min="9478" max="9478" width="44.42578125" customWidth="1"/>
    <col min="9479" max="9479" width="18.140625" customWidth="1"/>
    <col min="9480" max="9480" width="18.5703125" customWidth="1"/>
    <col min="9481" max="9481" width="12.42578125" customWidth="1"/>
    <col min="9482" max="9482" width="13.85546875" customWidth="1"/>
    <col min="9484" max="9484" width="18.7109375" customWidth="1"/>
    <col min="9485" max="9485" width="20" customWidth="1"/>
    <col min="9486" max="9486" width="14.42578125" customWidth="1"/>
    <col min="9487" max="9487" width="14.7109375" customWidth="1"/>
    <col min="9489" max="9489" width="27" bestFit="1" customWidth="1"/>
    <col min="9490" max="9490" width="18.28515625" customWidth="1"/>
    <col min="9493" max="9493" width="18.28515625" customWidth="1"/>
    <col min="9728" max="9728" width="7.140625" customWidth="1"/>
    <col min="9729" max="9729" width="35.7109375" customWidth="1"/>
    <col min="9730" max="9730" width="18.140625" customWidth="1"/>
    <col min="9731" max="9731" width="18.42578125" customWidth="1"/>
    <col min="9732" max="9732" width="31.140625" customWidth="1"/>
    <col min="9734" max="9734" width="44.42578125" customWidth="1"/>
    <col min="9735" max="9735" width="18.140625" customWidth="1"/>
    <col min="9736" max="9736" width="18.5703125" customWidth="1"/>
    <col min="9737" max="9737" width="12.42578125" customWidth="1"/>
    <col min="9738" max="9738" width="13.85546875" customWidth="1"/>
    <col min="9740" max="9740" width="18.7109375" customWidth="1"/>
    <col min="9741" max="9741" width="20" customWidth="1"/>
    <col min="9742" max="9742" width="14.42578125" customWidth="1"/>
    <col min="9743" max="9743" width="14.7109375" customWidth="1"/>
    <col min="9745" max="9745" width="27" bestFit="1" customWidth="1"/>
    <col min="9746" max="9746" width="18.28515625" customWidth="1"/>
    <col min="9749" max="9749" width="18.28515625" customWidth="1"/>
    <col min="9984" max="9984" width="7.140625" customWidth="1"/>
    <col min="9985" max="9985" width="35.7109375" customWidth="1"/>
    <col min="9986" max="9986" width="18.140625" customWidth="1"/>
    <col min="9987" max="9987" width="18.42578125" customWidth="1"/>
    <col min="9988" max="9988" width="31.140625" customWidth="1"/>
    <col min="9990" max="9990" width="44.42578125" customWidth="1"/>
    <col min="9991" max="9991" width="18.140625" customWidth="1"/>
    <col min="9992" max="9992" width="18.5703125" customWidth="1"/>
    <col min="9993" max="9993" width="12.42578125" customWidth="1"/>
    <col min="9994" max="9994" width="13.85546875" customWidth="1"/>
    <col min="9996" max="9996" width="18.7109375" customWidth="1"/>
    <col min="9997" max="9997" width="20" customWidth="1"/>
    <col min="9998" max="9998" width="14.42578125" customWidth="1"/>
    <col min="9999" max="9999" width="14.7109375" customWidth="1"/>
    <col min="10001" max="10001" width="27" bestFit="1" customWidth="1"/>
    <col min="10002" max="10002" width="18.28515625" customWidth="1"/>
    <col min="10005" max="10005" width="18.28515625" customWidth="1"/>
    <col min="10240" max="10240" width="7.140625" customWidth="1"/>
    <col min="10241" max="10241" width="35.7109375" customWidth="1"/>
    <col min="10242" max="10242" width="18.140625" customWidth="1"/>
    <col min="10243" max="10243" width="18.42578125" customWidth="1"/>
    <col min="10244" max="10244" width="31.140625" customWidth="1"/>
    <col min="10246" max="10246" width="44.42578125" customWidth="1"/>
    <col min="10247" max="10247" width="18.140625" customWidth="1"/>
    <col min="10248" max="10248" width="18.5703125" customWidth="1"/>
    <col min="10249" max="10249" width="12.42578125" customWidth="1"/>
    <col min="10250" max="10250" width="13.85546875" customWidth="1"/>
    <col min="10252" max="10252" width="18.7109375" customWidth="1"/>
    <col min="10253" max="10253" width="20" customWidth="1"/>
    <col min="10254" max="10254" width="14.42578125" customWidth="1"/>
    <col min="10255" max="10255" width="14.7109375" customWidth="1"/>
    <col min="10257" max="10257" width="27" bestFit="1" customWidth="1"/>
    <col min="10258" max="10258" width="18.28515625" customWidth="1"/>
    <col min="10261" max="10261" width="18.28515625" customWidth="1"/>
    <col min="10496" max="10496" width="7.140625" customWidth="1"/>
    <col min="10497" max="10497" width="35.7109375" customWidth="1"/>
    <col min="10498" max="10498" width="18.140625" customWidth="1"/>
    <col min="10499" max="10499" width="18.42578125" customWidth="1"/>
    <col min="10500" max="10500" width="31.140625" customWidth="1"/>
    <col min="10502" max="10502" width="44.42578125" customWidth="1"/>
    <col min="10503" max="10503" width="18.140625" customWidth="1"/>
    <col min="10504" max="10504" width="18.5703125" customWidth="1"/>
    <col min="10505" max="10505" width="12.42578125" customWidth="1"/>
    <col min="10506" max="10506" width="13.85546875" customWidth="1"/>
    <col min="10508" max="10508" width="18.7109375" customWidth="1"/>
    <col min="10509" max="10509" width="20" customWidth="1"/>
    <col min="10510" max="10510" width="14.42578125" customWidth="1"/>
    <col min="10511" max="10511" width="14.7109375" customWidth="1"/>
    <col min="10513" max="10513" width="27" bestFit="1" customWidth="1"/>
    <col min="10514" max="10514" width="18.28515625" customWidth="1"/>
    <col min="10517" max="10517" width="18.28515625" customWidth="1"/>
    <col min="10752" max="10752" width="7.140625" customWidth="1"/>
    <col min="10753" max="10753" width="35.7109375" customWidth="1"/>
    <col min="10754" max="10754" width="18.140625" customWidth="1"/>
    <col min="10755" max="10755" width="18.42578125" customWidth="1"/>
    <col min="10756" max="10756" width="31.140625" customWidth="1"/>
    <col min="10758" max="10758" width="44.42578125" customWidth="1"/>
    <col min="10759" max="10759" width="18.140625" customWidth="1"/>
    <col min="10760" max="10760" width="18.5703125" customWidth="1"/>
    <col min="10761" max="10761" width="12.42578125" customWidth="1"/>
    <col min="10762" max="10762" width="13.85546875" customWidth="1"/>
    <col min="10764" max="10764" width="18.7109375" customWidth="1"/>
    <col min="10765" max="10765" width="20" customWidth="1"/>
    <col min="10766" max="10766" width="14.42578125" customWidth="1"/>
    <col min="10767" max="10767" width="14.7109375" customWidth="1"/>
    <col min="10769" max="10769" width="27" bestFit="1" customWidth="1"/>
    <col min="10770" max="10770" width="18.28515625" customWidth="1"/>
    <col min="10773" max="10773" width="18.28515625" customWidth="1"/>
    <col min="11008" max="11008" width="7.140625" customWidth="1"/>
    <col min="11009" max="11009" width="35.7109375" customWidth="1"/>
    <col min="11010" max="11010" width="18.140625" customWidth="1"/>
    <col min="11011" max="11011" width="18.42578125" customWidth="1"/>
    <col min="11012" max="11012" width="31.140625" customWidth="1"/>
    <col min="11014" max="11014" width="44.42578125" customWidth="1"/>
    <col min="11015" max="11015" width="18.140625" customWidth="1"/>
    <col min="11016" max="11016" width="18.5703125" customWidth="1"/>
    <col min="11017" max="11017" width="12.42578125" customWidth="1"/>
    <col min="11018" max="11018" width="13.85546875" customWidth="1"/>
    <col min="11020" max="11020" width="18.7109375" customWidth="1"/>
    <col min="11021" max="11021" width="20" customWidth="1"/>
    <col min="11022" max="11022" width="14.42578125" customWidth="1"/>
    <col min="11023" max="11023" width="14.7109375" customWidth="1"/>
    <col min="11025" max="11025" width="27" bestFit="1" customWidth="1"/>
    <col min="11026" max="11026" width="18.28515625" customWidth="1"/>
    <col min="11029" max="11029" width="18.28515625" customWidth="1"/>
    <col min="11264" max="11264" width="7.140625" customWidth="1"/>
    <col min="11265" max="11265" width="35.7109375" customWidth="1"/>
    <col min="11266" max="11266" width="18.140625" customWidth="1"/>
    <col min="11267" max="11267" width="18.42578125" customWidth="1"/>
    <col min="11268" max="11268" width="31.140625" customWidth="1"/>
    <col min="11270" max="11270" width="44.42578125" customWidth="1"/>
    <col min="11271" max="11271" width="18.140625" customWidth="1"/>
    <col min="11272" max="11272" width="18.5703125" customWidth="1"/>
    <col min="11273" max="11273" width="12.42578125" customWidth="1"/>
    <col min="11274" max="11274" width="13.85546875" customWidth="1"/>
    <col min="11276" max="11276" width="18.7109375" customWidth="1"/>
    <col min="11277" max="11277" width="20" customWidth="1"/>
    <col min="11278" max="11278" width="14.42578125" customWidth="1"/>
    <col min="11279" max="11279" width="14.7109375" customWidth="1"/>
    <col min="11281" max="11281" width="27" bestFit="1" customWidth="1"/>
    <col min="11282" max="11282" width="18.28515625" customWidth="1"/>
    <col min="11285" max="11285" width="18.28515625" customWidth="1"/>
    <col min="11520" max="11520" width="7.140625" customWidth="1"/>
    <col min="11521" max="11521" width="35.7109375" customWidth="1"/>
    <col min="11522" max="11522" width="18.140625" customWidth="1"/>
    <col min="11523" max="11523" width="18.42578125" customWidth="1"/>
    <col min="11524" max="11524" width="31.140625" customWidth="1"/>
    <col min="11526" max="11526" width="44.42578125" customWidth="1"/>
    <col min="11527" max="11527" width="18.140625" customWidth="1"/>
    <col min="11528" max="11528" width="18.5703125" customWidth="1"/>
    <col min="11529" max="11529" width="12.42578125" customWidth="1"/>
    <col min="11530" max="11530" width="13.85546875" customWidth="1"/>
    <col min="11532" max="11532" width="18.7109375" customWidth="1"/>
    <col min="11533" max="11533" width="20" customWidth="1"/>
    <col min="11534" max="11534" width="14.42578125" customWidth="1"/>
    <col min="11535" max="11535" width="14.7109375" customWidth="1"/>
    <col min="11537" max="11537" width="27" bestFit="1" customWidth="1"/>
    <col min="11538" max="11538" width="18.28515625" customWidth="1"/>
    <col min="11541" max="11541" width="18.28515625" customWidth="1"/>
    <col min="11776" max="11776" width="7.140625" customWidth="1"/>
    <col min="11777" max="11777" width="35.7109375" customWidth="1"/>
    <col min="11778" max="11778" width="18.140625" customWidth="1"/>
    <col min="11779" max="11779" width="18.42578125" customWidth="1"/>
    <col min="11780" max="11780" width="31.140625" customWidth="1"/>
    <col min="11782" max="11782" width="44.42578125" customWidth="1"/>
    <col min="11783" max="11783" width="18.140625" customWidth="1"/>
    <col min="11784" max="11784" width="18.5703125" customWidth="1"/>
    <col min="11785" max="11785" width="12.42578125" customWidth="1"/>
    <col min="11786" max="11786" width="13.85546875" customWidth="1"/>
    <col min="11788" max="11788" width="18.7109375" customWidth="1"/>
    <col min="11789" max="11789" width="20" customWidth="1"/>
    <col min="11790" max="11790" width="14.42578125" customWidth="1"/>
    <col min="11791" max="11791" width="14.7109375" customWidth="1"/>
    <col min="11793" max="11793" width="27" bestFit="1" customWidth="1"/>
    <col min="11794" max="11794" width="18.28515625" customWidth="1"/>
    <col min="11797" max="11797" width="18.28515625" customWidth="1"/>
    <col min="12032" max="12032" width="7.140625" customWidth="1"/>
    <col min="12033" max="12033" width="35.7109375" customWidth="1"/>
    <col min="12034" max="12034" width="18.140625" customWidth="1"/>
    <col min="12035" max="12035" width="18.42578125" customWidth="1"/>
    <col min="12036" max="12036" width="31.140625" customWidth="1"/>
    <col min="12038" max="12038" width="44.42578125" customWidth="1"/>
    <col min="12039" max="12039" width="18.140625" customWidth="1"/>
    <col min="12040" max="12040" width="18.5703125" customWidth="1"/>
    <col min="12041" max="12041" width="12.42578125" customWidth="1"/>
    <col min="12042" max="12042" width="13.85546875" customWidth="1"/>
    <col min="12044" max="12044" width="18.7109375" customWidth="1"/>
    <col min="12045" max="12045" width="20" customWidth="1"/>
    <col min="12046" max="12046" width="14.42578125" customWidth="1"/>
    <col min="12047" max="12047" width="14.7109375" customWidth="1"/>
    <col min="12049" max="12049" width="27" bestFit="1" customWidth="1"/>
    <col min="12050" max="12050" width="18.28515625" customWidth="1"/>
    <col min="12053" max="12053" width="18.28515625" customWidth="1"/>
    <col min="12288" max="12288" width="7.140625" customWidth="1"/>
    <col min="12289" max="12289" width="35.7109375" customWidth="1"/>
    <col min="12290" max="12290" width="18.140625" customWidth="1"/>
    <col min="12291" max="12291" width="18.42578125" customWidth="1"/>
    <col min="12292" max="12292" width="31.140625" customWidth="1"/>
    <col min="12294" max="12294" width="44.42578125" customWidth="1"/>
    <col min="12295" max="12295" width="18.140625" customWidth="1"/>
    <col min="12296" max="12296" width="18.5703125" customWidth="1"/>
    <col min="12297" max="12297" width="12.42578125" customWidth="1"/>
    <col min="12298" max="12298" width="13.85546875" customWidth="1"/>
    <col min="12300" max="12300" width="18.7109375" customWidth="1"/>
    <col min="12301" max="12301" width="20" customWidth="1"/>
    <col min="12302" max="12302" width="14.42578125" customWidth="1"/>
    <col min="12303" max="12303" width="14.7109375" customWidth="1"/>
    <col min="12305" max="12305" width="27" bestFit="1" customWidth="1"/>
    <col min="12306" max="12306" width="18.28515625" customWidth="1"/>
    <col min="12309" max="12309" width="18.28515625" customWidth="1"/>
    <col min="12544" max="12544" width="7.140625" customWidth="1"/>
    <col min="12545" max="12545" width="35.7109375" customWidth="1"/>
    <col min="12546" max="12546" width="18.140625" customWidth="1"/>
    <col min="12547" max="12547" width="18.42578125" customWidth="1"/>
    <col min="12548" max="12548" width="31.140625" customWidth="1"/>
    <col min="12550" max="12550" width="44.42578125" customWidth="1"/>
    <col min="12551" max="12551" width="18.140625" customWidth="1"/>
    <col min="12552" max="12552" width="18.5703125" customWidth="1"/>
    <col min="12553" max="12553" width="12.42578125" customWidth="1"/>
    <col min="12554" max="12554" width="13.85546875" customWidth="1"/>
    <col min="12556" max="12556" width="18.7109375" customWidth="1"/>
    <col min="12557" max="12557" width="20" customWidth="1"/>
    <col min="12558" max="12558" width="14.42578125" customWidth="1"/>
    <col min="12559" max="12559" width="14.7109375" customWidth="1"/>
    <col min="12561" max="12561" width="27" bestFit="1" customWidth="1"/>
    <col min="12562" max="12562" width="18.28515625" customWidth="1"/>
    <col min="12565" max="12565" width="18.28515625" customWidth="1"/>
    <col min="12800" max="12800" width="7.140625" customWidth="1"/>
    <col min="12801" max="12801" width="35.7109375" customWidth="1"/>
    <col min="12802" max="12802" width="18.140625" customWidth="1"/>
    <col min="12803" max="12803" width="18.42578125" customWidth="1"/>
    <col min="12804" max="12804" width="31.140625" customWidth="1"/>
    <col min="12806" max="12806" width="44.42578125" customWidth="1"/>
    <col min="12807" max="12807" width="18.140625" customWidth="1"/>
    <col min="12808" max="12808" width="18.5703125" customWidth="1"/>
    <col min="12809" max="12809" width="12.42578125" customWidth="1"/>
    <col min="12810" max="12810" width="13.85546875" customWidth="1"/>
    <col min="12812" max="12812" width="18.7109375" customWidth="1"/>
    <col min="12813" max="12813" width="20" customWidth="1"/>
    <col min="12814" max="12814" width="14.42578125" customWidth="1"/>
    <col min="12815" max="12815" width="14.7109375" customWidth="1"/>
    <col min="12817" max="12817" width="27" bestFit="1" customWidth="1"/>
    <col min="12818" max="12818" width="18.28515625" customWidth="1"/>
    <col min="12821" max="12821" width="18.28515625" customWidth="1"/>
    <col min="13056" max="13056" width="7.140625" customWidth="1"/>
    <col min="13057" max="13057" width="35.7109375" customWidth="1"/>
    <col min="13058" max="13058" width="18.140625" customWidth="1"/>
    <col min="13059" max="13059" width="18.42578125" customWidth="1"/>
    <col min="13060" max="13060" width="31.140625" customWidth="1"/>
    <col min="13062" max="13062" width="44.42578125" customWidth="1"/>
    <col min="13063" max="13063" width="18.140625" customWidth="1"/>
    <col min="13064" max="13064" width="18.5703125" customWidth="1"/>
    <col min="13065" max="13065" width="12.42578125" customWidth="1"/>
    <col min="13066" max="13066" width="13.85546875" customWidth="1"/>
    <col min="13068" max="13068" width="18.7109375" customWidth="1"/>
    <col min="13069" max="13069" width="20" customWidth="1"/>
    <col min="13070" max="13070" width="14.42578125" customWidth="1"/>
    <col min="13071" max="13071" width="14.7109375" customWidth="1"/>
    <col min="13073" max="13073" width="27" bestFit="1" customWidth="1"/>
    <col min="13074" max="13074" width="18.28515625" customWidth="1"/>
    <col min="13077" max="13077" width="18.28515625" customWidth="1"/>
    <col min="13312" max="13312" width="7.140625" customWidth="1"/>
    <col min="13313" max="13313" width="35.7109375" customWidth="1"/>
    <col min="13314" max="13314" width="18.140625" customWidth="1"/>
    <col min="13315" max="13315" width="18.42578125" customWidth="1"/>
    <col min="13316" max="13316" width="31.140625" customWidth="1"/>
    <col min="13318" max="13318" width="44.42578125" customWidth="1"/>
    <col min="13319" max="13319" width="18.140625" customWidth="1"/>
    <col min="13320" max="13320" width="18.5703125" customWidth="1"/>
    <col min="13321" max="13321" width="12.42578125" customWidth="1"/>
    <col min="13322" max="13322" width="13.85546875" customWidth="1"/>
    <col min="13324" max="13324" width="18.7109375" customWidth="1"/>
    <col min="13325" max="13325" width="20" customWidth="1"/>
    <col min="13326" max="13326" width="14.42578125" customWidth="1"/>
    <col min="13327" max="13327" width="14.7109375" customWidth="1"/>
    <col min="13329" max="13329" width="27" bestFit="1" customWidth="1"/>
    <col min="13330" max="13330" width="18.28515625" customWidth="1"/>
    <col min="13333" max="13333" width="18.28515625" customWidth="1"/>
    <col min="13568" max="13568" width="7.140625" customWidth="1"/>
    <col min="13569" max="13569" width="35.7109375" customWidth="1"/>
    <col min="13570" max="13570" width="18.140625" customWidth="1"/>
    <col min="13571" max="13571" width="18.42578125" customWidth="1"/>
    <col min="13572" max="13572" width="31.140625" customWidth="1"/>
    <col min="13574" max="13574" width="44.42578125" customWidth="1"/>
    <col min="13575" max="13575" width="18.140625" customWidth="1"/>
    <col min="13576" max="13576" width="18.5703125" customWidth="1"/>
    <col min="13577" max="13577" width="12.42578125" customWidth="1"/>
    <col min="13578" max="13578" width="13.85546875" customWidth="1"/>
    <col min="13580" max="13580" width="18.7109375" customWidth="1"/>
    <col min="13581" max="13581" width="20" customWidth="1"/>
    <col min="13582" max="13582" width="14.42578125" customWidth="1"/>
    <col min="13583" max="13583" width="14.7109375" customWidth="1"/>
    <col min="13585" max="13585" width="27" bestFit="1" customWidth="1"/>
    <col min="13586" max="13586" width="18.28515625" customWidth="1"/>
    <col min="13589" max="13589" width="18.28515625" customWidth="1"/>
    <col min="13824" max="13824" width="7.140625" customWidth="1"/>
    <col min="13825" max="13825" width="35.7109375" customWidth="1"/>
    <col min="13826" max="13826" width="18.140625" customWidth="1"/>
    <col min="13827" max="13827" width="18.42578125" customWidth="1"/>
    <col min="13828" max="13828" width="31.140625" customWidth="1"/>
    <col min="13830" max="13830" width="44.42578125" customWidth="1"/>
    <col min="13831" max="13831" width="18.140625" customWidth="1"/>
    <col min="13832" max="13832" width="18.5703125" customWidth="1"/>
    <col min="13833" max="13833" width="12.42578125" customWidth="1"/>
    <col min="13834" max="13834" width="13.85546875" customWidth="1"/>
    <col min="13836" max="13836" width="18.7109375" customWidth="1"/>
    <col min="13837" max="13837" width="20" customWidth="1"/>
    <col min="13838" max="13838" width="14.42578125" customWidth="1"/>
    <col min="13839" max="13839" width="14.7109375" customWidth="1"/>
    <col min="13841" max="13841" width="27" bestFit="1" customWidth="1"/>
    <col min="13842" max="13842" width="18.28515625" customWidth="1"/>
    <col min="13845" max="13845" width="18.28515625" customWidth="1"/>
    <col min="14080" max="14080" width="7.140625" customWidth="1"/>
    <col min="14081" max="14081" width="35.7109375" customWidth="1"/>
    <col min="14082" max="14082" width="18.140625" customWidth="1"/>
    <col min="14083" max="14083" width="18.42578125" customWidth="1"/>
    <col min="14084" max="14084" width="31.140625" customWidth="1"/>
    <col min="14086" max="14086" width="44.42578125" customWidth="1"/>
    <col min="14087" max="14087" width="18.140625" customWidth="1"/>
    <col min="14088" max="14088" width="18.5703125" customWidth="1"/>
    <col min="14089" max="14089" width="12.42578125" customWidth="1"/>
    <col min="14090" max="14090" width="13.85546875" customWidth="1"/>
    <col min="14092" max="14092" width="18.7109375" customWidth="1"/>
    <col min="14093" max="14093" width="20" customWidth="1"/>
    <col min="14094" max="14094" width="14.42578125" customWidth="1"/>
    <col min="14095" max="14095" width="14.7109375" customWidth="1"/>
    <col min="14097" max="14097" width="27" bestFit="1" customWidth="1"/>
    <col min="14098" max="14098" width="18.28515625" customWidth="1"/>
    <col min="14101" max="14101" width="18.28515625" customWidth="1"/>
    <col min="14336" max="14336" width="7.140625" customWidth="1"/>
    <col min="14337" max="14337" width="35.7109375" customWidth="1"/>
    <col min="14338" max="14338" width="18.140625" customWidth="1"/>
    <col min="14339" max="14339" width="18.42578125" customWidth="1"/>
    <col min="14340" max="14340" width="31.140625" customWidth="1"/>
    <col min="14342" max="14342" width="44.42578125" customWidth="1"/>
    <col min="14343" max="14343" width="18.140625" customWidth="1"/>
    <col min="14344" max="14344" width="18.5703125" customWidth="1"/>
    <col min="14345" max="14345" width="12.42578125" customWidth="1"/>
    <col min="14346" max="14346" width="13.85546875" customWidth="1"/>
    <col min="14348" max="14348" width="18.7109375" customWidth="1"/>
    <col min="14349" max="14349" width="20" customWidth="1"/>
    <col min="14350" max="14350" width="14.42578125" customWidth="1"/>
    <col min="14351" max="14351" width="14.7109375" customWidth="1"/>
    <col min="14353" max="14353" width="27" bestFit="1" customWidth="1"/>
    <col min="14354" max="14354" width="18.28515625" customWidth="1"/>
    <col min="14357" max="14357" width="18.28515625" customWidth="1"/>
    <col min="14592" max="14592" width="7.140625" customWidth="1"/>
    <col min="14593" max="14593" width="35.7109375" customWidth="1"/>
    <col min="14594" max="14594" width="18.140625" customWidth="1"/>
    <col min="14595" max="14595" width="18.42578125" customWidth="1"/>
    <col min="14596" max="14596" width="31.140625" customWidth="1"/>
    <col min="14598" max="14598" width="44.42578125" customWidth="1"/>
    <col min="14599" max="14599" width="18.140625" customWidth="1"/>
    <col min="14600" max="14600" width="18.5703125" customWidth="1"/>
    <col min="14601" max="14601" width="12.42578125" customWidth="1"/>
    <col min="14602" max="14602" width="13.85546875" customWidth="1"/>
    <col min="14604" max="14604" width="18.7109375" customWidth="1"/>
    <col min="14605" max="14605" width="20" customWidth="1"/>
    <col min="14606" max="14606" width="14.42578125" customWidth="1"/>
    <col min="14607" max="14607" width="14.7109375" customWidth="1"/>
    <col min="14609" max="14609" width="27" bestFit="1" customWidth="1"/>
    <col min="14610" max="14610" width="18.28515625" customWidth="1"/>
    <col min="14613" max="14613" width="18.28515625" customWidth="1"/>
    <col min="14848" max="14848" width="7.140625" customWidth="1"/>
    <col min="14849" max="14849" width="35.7109375" customWidth="1"/>
    <col min="14850" max="14850" width="18.140625" customWidth="1"/>
    <col min="14851" max="14851" width="18.42578125" customWidth="1"/>
    <col min="14852" max="14852" width="31.140625" customWidth="1"/>
    <col min="14854" max="14854" width="44.42578125" customWidth="1"/>
    <col min="14855" max="14855" width="18.140625" customWidth="1"/>
    <col min="14856" max="14856" width="18.5703125" customWidth="1"/>
    <col min="14857" max="14857" width="12.42578125" customWidth="1"/>
    <col min="14858" max="14858" width="13.85546875" customWidth="1"/>
    <col min="14860" max="14860" width="18.7109375" customWidth="1"/>
    <col min="14861" max="14861" width="20" customWidth="1"/>
    <col min="14862" max="14862" width="14.42578125" customWidth="1"/>
    <col min="14863" max="14863" width="14.7109375" customWidth="1"/>
    <col min="14865" max="14865" width="27" bestFit="1" customWidth="1"/>
    <col min="14866" max="14866" width="18.28515625" customWidth="1"/>
    <col min="14869" max="14869" width="18.28515625" customWidth="1"/>
    <col min="15104" max="15104" width="7.140625" customWidth="1"/>
    <col min="15105" max="15105" width="35.7109375" customWidth="1"/>
    <col min="15106" max="15106" width="18.140625" customWidth="1"/>
    <col min="15107" max="15107" width="18.42578125" customWidth="1"/>
    <col min="15108" max="15108" width="31.140625" customWidth="1"/>
    <col min="15110" max="15110" width="44.42578125" customWidth="1"/>
    <col min="15111" max="15111" width="18.140625" customWidth="1"/>
    <col min="15112" max="15112" width="18.5703125" customWidth="1"/>
    <col min="15113" max="15113" width="12.42578125" customWidth="1"/>
    <col min="15114" max="15114" width="13.85546875" customWidth="1"/>
    <col min="15116" max="15116" width="18.7109375" customWidth="1"/>
    <col min="15117" max="15117" width="20" customWidth="1"/>
    <col min="15118" max="15118" width="14.42578125" customWidth="1"/>
    <col min="15119" max="15119" width="14.7109375" customWidth="1"/>
    <col min="15121" max="15121" width="27" bestFit="1" customWidth="1"/>
    <col min="15122" max="15122" width="18.28515625" customWidth="1"/>
    <col min="15125" max="15125" width="18.28515625" customWidth="1"/>
    <col min="15360" max="15360" width="7.140625" customWidth="1"/>
    <col min="15361" max="15361" width="35.7109375" customWidth="1"/>
    <col min="15362" max="15362" width="18.140625" customWidth="1"/>
    <col min="15363" max="15363" width="18.42578125" customWidth="1"/>
    <col min="15364" max="15364" width="31.140625" customWidth="1"/>
    <col min="15366" max="15366" width="44.42578125" customWidth="1"/>
    <col min="15367" max="15367" width="18.140625" customWidth="1"/>
    <col min="15368" max="15368" width="18.5703125" customWidth="1"/>
    <col min="15369" max="15369" width="12.42578125" customWidth="1"/>
    <col min="15370" max="15370" width="13.85546875" customWidth="1"/>
    <col min="15372" max="15372" width="18.7109375" customWidth="1"/>
    <col min="15373" max="15373" width="20" customWidth="1"/>
    <col min="15374" max="15374" width="14.42578125" customWidth="1"/>
    <col min="15375" max="15375" width="14.7109375" customWidth="1"/>
    <col min="15377" max="15377" width="27" bestFit="1" customWidth="1"/>
    <col min="15378" max="15378" width="18.28515625" customWidth="1"/>
    <col min="15381" max="15381" width="18.28515625" customWidth="1"/>
    <col min="15616" max="15616" width="7.140625" customWidth="1"/>
    <col min="15617" max="15617" width="35.7109375" customWidth="1"/>
    <col min="15618" max="15618" width="18.140625" customWidth="1"/>
    <col min="15619" max="15619" width="18.42578125" customWidth="1"/>
    <col min="15620" max="15620" width="31.140625" customWidth="1"/>
    <col min="15622" max="15622" width="44.42578125" customWidth="1"/>
    <col min="15623" max="15623" width="18.140625" customWidth="1"/>
    <col min="15624" max="15624" width="18.5703125" customWidth="1"/>
    <col min="15625" max="15625" width="12.42578125" customWidth="1"/>
    <col min="15626" max="15626" width="13.85546875" customWidth="1"/>
    <col min="15628" max="15628" width="18.7109375" customWidth="1"/>
    <col min="15629" max="15629" width="20" customWidth="1"/>
    <col min="15630" max="15630" width="14.42578125" customWidth="1"/>
    <col min="15631" max="15631" width="14.7109375" customWidth="1"/>
    <col min="15633" max="15633" width="27" bestFit="1" customWidth="1"/>
    <col min="15634" max="15634" width="18.28515625" customWidth="1"/>
    <col min="15637" max="15637" width="18.28515625" customWidth="1"/>
    <col min="15872" max="15872" width="7.140625" customWidth="1"/>
    <col min="15873" max="15873" width="35.7109375" customWidth="1"/>
    <col min="15874" max="15874" width="18.140625" customWidth="1"/>
    <col min="15875" max="15875" width="18.42578125" customWidth="1"/>
    <col min="15876" max="15876" width="31.140625" customWidth="1"/>
    <col min="15878" max="15878" width="44.42578125" customWidth="1"/>
    <col min="15879" max="15879" width="18.140625" customWidth="1"/>
    <col min="15880" max="15880" width="18.5703125" customWidth="1"/>
    <col min="15881" max="15881" width="12.42578125" customWidth="1"/>
    <col min="15882" max="15882" width="13.85546875" customWidth="1"/>
    <col min="15884" max="15884" width="18.7109375" customWidth="1"/>
    <col min="15885" max="15885" width="20" customWidth="1"/>
    <col min="15886" max="15886" width="14.42578125" customWidth="1"/>
    <col min="15887" max="15887" width="14.7109375" customWidth="1"/>
    <col min="15889" max="15889" width="27" bestFit="1" customWidth="1"/>
    <col min="15890" max="15890" width="18.28515625" customWidth="1"/>
    <col min="15893" max="15893" width="18.28515625" customWidth="1"/>
    <col min="16128" max="16128" width="7.140625" customWidth="1"/>
    <col min="16129" max="16129" width="35.7109375" customWidth="1"/>
    <col min="16130" max="16130" width="18.140625" customWidth="1"/>
    <col min="16131" max="16131" width="18.42578125" customWidth="1"/>
    <col min="16132" max="16132" width="31.140625" customWidth="1"/>
    <col min="16134" max="16134" width="44.42578125" customWidth="1"/>
    <col min="16135" max="16135" width="18.140625" customWidth="1"/>
    <col min="16136" max="16136" width="18.5703125" customWidth="1"/>
    <col min="16137" max="16137" width="12.42578125" customWidth="1"/>
    <col min="16138" max="16138" width="13.85546875" customWidth="1"/>
    <col min="16140" max="16140" width="18.7109375" customWidth="1"/>
    <col min="16141" max="16141" width="20" customWidth="1"/>
    <col min="16142" max="16142" width="14.42578125" customWidth="1"/>
    <col min="16143" max="16143" width="14.7109375" customWidth="1"/>
    <col min="16145" max="16145" width="27" bestFit="1" customWidth="1"/>
    <col min="16146" max="16146" width="18.28515625" customWidth="1"/>
    <col min="16149" max="16149" width="18.28515625" customWidth="1"/>
  </cols>
  <sheetData>
    <row r="1" spans="1:27" ht="30">
      <c r="A1" s="275" t="s">
        <v>0</v>
      </c>
      <c r="B1" s="275" t="s">
        <v>61</v>
      </c>
      <c r="C1" s="275" t="s">
        <v>60</v>
      </c>
      <c r="D1" s="275" t="s">
        <v>119</v>
      </c>
      <c r="E1" s="275" t="s">
        <v>168</v>
      </c>
      <c r="F1" s="275" t="s">
        <v>169</v>
      </c>
      <c r="G1" s="275" t="s">
        <v>170</v>
      </c>
      <c r="H1" s="275" t="s">
        <v>171</v>
      </c>
      <c r="I1" s="275" t="s">
        <v>144</v>
      </c>
      <c r="J1" s="275" t="s">
        <v>172</v>
      </c>
      <c r="K1" s="275" t="s">
        <v>173</v>
      </c>
      <c r="L1" s="275" t="s">
        <v>174</v>
      </c>
      <c r="M1" s="275" t="s">
        <v>175</v>
      </c>
      <c r="N1" s="498" t="s">
        <v>176</v>
      </c>
      <c r="O1" s="275" t="s">
        <v>177</v>
      </c>
      <c r="P1" s="275" t="s">
        <v>304</v>
      </c>
      <c r="Q1" s="275" t="s">
        <v>305</v>
      </c>
      <c r="R1" s="275" t="s">
        <v>215</v>
      </c>
      <c r="S1" s="275" t="s">
        <v>306</v>
      </c>
      <c r="T1" s="275" t="s">
        <v>307</v>
      </c>
      <c r="U1" s="275" t="s">
        <v>308</v>
      </c>
      <c r="V1" s="275" t="s">
        <v>309</v>
      </c>
      <c r="W1" s="275" t="s">
        <v>178</v>
      </c>
      <c r="X1" s="275" t="s">
        <v>147</v>
      </c>
      <c r="Y1" s="275" t="s">
        <v>179</v>
      </c>
      <c r="Z1" s="275" t="s">
        <v>310</v>
      </c>
      <c r="AA1" s="275" t="s">
        <v>311</v>
      </c>
    </row>
    <row r="2" spans="1:27">
      <c r="A2" s="602">
        <v>1</v>
      </c>
      <c r="B2" s="504">
        <v>20240917848</v>
      </c>
      <c r="C2" s="501" t="s">
        <v>1034</v>
      </c>
      <c r="D2" s="501" t="s">
        <v>1196</v>
      </c>
      <c r="E2" s="501" t="s">
        <v>1073</v>
      </c>
      <c r="F2" s="509" t="s">
        <v>386</v>
      </c>
      <c r="G2" s="510" t="s">
        <v>1197</v>
      </c>
      <c r="H2" s="236" t="s">
        <v>564</v>
      </c>
      <c r="I2" s="236" t="s">
        <v>1198</v>
      </c>
      <c r="J2" s="276">
        <v>45666</v>
      </c>
      <c r="K2" s="276">
        <v>45666</v>
      </c>
      <c r="L2" s="234">
        <v>5</v>
      </c>
      <c r="M2" s="236" t="s">
        <v>565</v>
      </c>
      <c r="N2" s="490" t="s">
        <v>1193</v>
      </c>
      <c r="O2" s="234" t="s">
        <v>1199</v>
      </c>
      <c r="P2" s="234" t="s">
        <v>423</v>
      </c>
      <c r="Q2" s="234" t="s">
        <v>423</v>
      </c>
      <c r="R2" s="234"/>
      <c r="S2" s="234" t="s">
        <v>423</v>
      </c>
      <c r="T2" s="234" t="s">
        <v>423</v>
      </c>
      <c r="U2" s="234"/>
      <c r="V2" s="277"/>
      <c r="W2" s="236"/>
      <c r="X2" s="236"/>
      <c r="Y2" s="236"/>
      <c r="Z2" s="236"/>
      <c r="AA2" s="236"/>
    </row>
    <row r="3" spans="1:27" s="163" customFormat="1" ht="16.5" customHeight="1">
      <c r="A3" s="602">
        <v>2</v>
      </c>
      <c r="B3" s="501">
        <v>20180701005</v>
      </c>
      <c r="C3" s="501" t="s">
        <v>993</v>
      </c>
      <c r="D3" s="501" t="s">
        <v>270</v>
      </c>
      <c r="E3" s="501" t="s">
        <v>1067</v>
      </c>
      <c r="F3" s="509" t="s">
        <v>386</v>
      </c>
      <c r="G3" s="510" t="s">
        <v>1197</v>
      </c>
      <c r="H3" s="173" t="s">
        <v>564</v>
      </c>
      <c r="I3" s="173" t="s">
        <v>1198</v>
      </c>
      <c r="J3" s="168">
        <v>45666</v>
      </c>
      <c r="K3" s="168">
        <v>45666</v>
      </c>
      <c r="L3" s="169">
        <v>5</v>
      </c>
      <c r="M3" s="173" t="s">
        <v>565</v>
      </c>
      <c r="N3" s="490" t="s">
        <v>1193</v>
      </c>
      <c r="O3" s="169" t="s">
        <v>1199</v>
      </c>
      <c r="P3" s="169" t="s">
        <v>423</v>
      </c>
      <c r="Q3" s="169" t="s">
        <v>423</v>
      </c>
      <c r="R3" s="169"/>
      <c r="S3" s="169" t="s">
        <v>423</v>
      </c>
      <c r="T3" s="169" t="s">
        <v>423</v>
      </c>
      <c r="U3" s="169"/>
      <c r="V3" s="449"/>
      <c r="W3" s="173"/>
      <c r="X3" s="173"/>
      <c r="Y3" s="173"/>
      <c r="Z3" s="173"/>
      <c r="AA3" s="173"/>
    </row>
    <row r="4" spans="1:27">
      <c r="A4" s="602">
        <v>3</v>
      </c>
      <c r="B4" s="501">
        <v>20240826846</v>
      </c>
      <c r="C4" s="501" t="s">
        <v>712</v>
      </c>
      <c r="D4" s="501" t="s">
        <v>1196</v>
      </c>
      <c r="E4" s="504" t="s">
        <v>1065</v>
      </c>
      <c r="F4" s="509" t="s">
        <v>386</v>
      </c>
      <c r="G4" s="510" t="s">
        <v>1197</v>
      </c>
      <c r="H4" s="236" t="s">
        <v>564</v>
      </c>
      <c r="I4" s="236" t="s">
        <v>1198</v>
      </c>
      <c r="J4" s="276">
        <v>45666</v>
      </c>
      <c r="K4" s="276">
        <v>45666</v>
      </c>
      <c r="L4" s="234">
        <v>5</v>
      </c>
      <c r="M4" s="236" t="s">
        <v>565</v>
      </c>
      <c r="N4" s="490" t="s">
        <v>1193</v>
      </c>
      <c r="O4" s="234" t="s">
        <v>1199</v>
      </c>
      <c r="P4" s="234" t="s">
        <v>423</v>
      </c>
      <c r="Q4" s="234" t="s">
        <v>423</v>
      </c>
      <c r="R4" s="173"/>
      <c r="S4" s="169" t="s">
        <v>423</v>
      </c>
      <c r="T4" s="169" t="s">
        <v>423</v>
      </c>
      <c r="U4" s="173"/>
      <c r="V4" s="173"/>
      <c r="W4" s="173"/>
      <c r="X4" s="173"/>
      <c r="Y4" s="173"/>
      <c r="Z4" s="173"/>
      <c r="AA4" s="173"/>
    </row>
    <row r="5" spans="1:27">
      <c r="A5" s="602">
        <v>4</v>
      </c>
      <c r="B5" s="501">
        <v>20240917847</v>
      </c>
      <c r="C5" s="501" t="s">
        <v>1031</v>
      </c>
      <c r="D5" s="501" t="s">
        <v>1196</v>
      </c>
      <c r="E5" s="504" t="s">
        <v>1032</v>
      </c>
      <c r="F5" s="509" t="s">
        <v>386</v>
      </c>
      <c r="G5" s="510" t="s">
        <v>1197</v>
      </c>
      <c r="H5" s="236" t="s">
        <v>564</v>
      </c>
      <c r="I5" s="236" t="s">
        <v>1198</v>
      </c>
      <c r="J5" s="276">
        <v>45666</v>
      </c>
      <c r="K5" s="276">
        <v>45666</v>
      </c>
      <c r="L5" s="234">
        <v>5</v>
      </c>
      <c r="M5" s="236" t="s">
        <v>565</v>
      </c>
      <c r="N5" s="490" t="s">
        <v>1193</v>
      </c>
      <c r="O5" s="234" t="s">
        <v>1199</v>
      </c>
      <c r="P5" s="234" t="s">
        <v>423</v>
      </c>
      <c r="Q5" s="234" t="s">
        <v>423</v>
      </c>
      <c r="R5" s="173"/>
      <c r="S5" s="169" t="s">
        <v>423</v>
      </c>
      <c r="T5" s="169" t="s">
        <v>423</v>
      </c>
      <c r="U5" s="173"/>
      <c r="V5" s="173"/>
      <c r="W5" s="173"/>
      <c r="X5" s="173"/>
      <c r="Y5" s="173"/>
      <c r="Z5" s="173"/>
      <c r="AA5" s="173"/>
    </row>
    <row r="6" spans="1:27">
      <c r="A6" s="602">
        <v>5</v>
      </c>
      <c r="B6" s="501">
        <v>20240917849</v>
      </c>
      <c r="C6" s="501" t="s">
        <v>1033</v>
      </c>
      <c r="D6" s="501" t="s">
        <v>1196</v>
      </c>
      <c r="E6" s="504" t="s">
        <v>1074</v>
      </c>
      <c r="F6" s="509" t="s">
        <v>386</v>
      </c>
      <c r="G6" s="510" t="s">
        <v>1197</v>
      </c>
      <c r="H6" s="236" t="s">
        <v>564</v>
      </c>
      <c r="I6" s="236" t="s">
        <v>1198</v>
      </c>
      <c r="J6" s="276">
        <v>45666</v>
      </c>
      <c r="K6" s="276">
        <v>45666</v>
      </c>
      <c r="L6" s="234">
        <v>5</v>
      </c>
      <c r="M6" s="236" t="s">
        <v>565</v>
      </c>
      <c r="N6" s="490" t="s">
        <v>1193</v>
      </c>
      <c r="O6" s="234" t="s">
        <v>1199</v>
      </c>
      <c r="P6" s="234" t="s">
        <v>423</v>
      </c>
      <c r="Q6" s="234" t="s">
        <v>423</v>
      </c>
      <c r="R6" s="173"/>
      <c r="S6" s="169" t="s">
        <v>423</v>
      </c>
      <c r="T6" s="169" t="s">
        <v>423</v>
      </c>
      <c r="U6" s="173"/>
      <c r="V6" s="173"/>
      <c r="W6" s="173"/>
      <c r="X6" s="173"/>
      <c r="Y6" s="173"/>
      <c r="Z6" s="173"/>
      <c r="AA6" s="173"/>
    </row>
    <row r="7" spans="1:27">
      <c r="A7" s="602">
        <v>6</v>
      </c>
      <c r="B7" s="501">
        <v>19971105626</v>
      </c>
      <c r="C7" s="501" t="s">
        <v>362</v>
      </c>
      <c r="D7" s="504" t="s">
        <v>270</v>
      </c>
      <c r="E7" s="501" t="s">
        <v>1073</v>
      </c>
      <c r="F7" s="508" t="s">
        <v>385</v>
      </c>
      <c r="G7" s="510" t="s">
        <v>1197</v>
      </c>
      <c r="H7" s="236" t="s">
        <v>564</v>
      </c>
      <c r="I7" s="236" t="s">
        <v>1198</v>
      </c>
      <c r="J7" s="276">
        <v>45666</v>
      </c>
      <c r="K7" s="276">
        <v>45666</v>
      </c>
      <c r="L7" s="234">
        <v>5</v>
      </c>
      <c r="M7" s="236" t="s">
        <v>565</v>
      </c>
      <c r="N7" s="490" t="s">
        <v>1193</v>
      </c>
      <c r="O7" s="234" t="s">
        <v>1199</v>
      </c>
      <c r="P7" s="234" t="s">
        <v>423</v>
      </c>
      <c r="Q7" s="234" t="s">
        <v>423</v>
      </c>
      <c r="R7" s="173"/>
      <c r="S7" s="169" t="s">
        <v>423</v>
      </c>
      <c r="T7" s="169" t="s">
        <v>423</v>
      </c>
      <c r="U7" s="173"/>
      <c r="V7" s="173"/>
      <c r="W7" s="173"/>
      <c r="X7" s="173"/>
      <c r="Y7" s="173"/>
      <c r="Z7" s="173"/>
      <c r="AA7" s="173"/>
    </row>
    <row r="8" spans="1:27">
      <c r="A8" s="602">
        <v>7</v>
      </c>
      <c r="B8" s="501">
        <v>20180904461</v>
      </c>
      <c r="C8" s="501" t="s">
        <v>1200</v>
      </c>
      <c r="D8" s="504" t="s">
        <v>269</v>
      </c>
      <c r="E8" s="504" t="s">
        <v>1076</v>
      </c>
      <c r="F8" s="508" t="s">
        <v>385</v>
      </c>
      <c r="G8" s="510" t="s">
        <v>1197</v>
      </c>
      <c r="H8" s="236" t="s">
        <v>564</v>
      </c>
      <c r="I8" s="236" t="s">
        <v>1198</v>
      </c>
      <c r="J8" s="276">
        <v>45666</v>
      </c>
      <c r="K8" s="276">
        <v>45666</v>
      </c>
      <c r="L8" s="234">
        <v>5</v>
      </c>
      <c r="M8" s="236" t="s">
        <v>565</v>
      </c>
      <c r="N8" s="490" t="s">
        <v>1193</v>
      </c>
      <c r="O8" s="234" t="s">
        <v>1199</v>
      </c>
      <c r="P8" s="234" t="s">
        <v>423</v>
      </c>
      <c r="Q8" s="234" t="s">
        <v>423</v>
      </c>
      <c r="R8" s="173"/>
      <c r="S8" s="169" t="s">
        <v>423</v>
      </c>
      <c r="T8" s="169" t="s">
        <v>423</v>
      </c>
      <c r="U8" s="173"/>
      <c r="V8" s="173"/>
      <c r="W8" s="173"/>
      <c r="X8" s="173"/>
      <c r="Y8" s="173"/>
      <c r="Z8" s="173"/>
      <c r="AA8" s="173"/>
    </row>
    <row r="9" spans="1:27">
      <c r="A9" s="602">
        <v>8</v>
      </c>
      <c r="B9" s="501">
        <v>20010102679</v>
      </c>
      <c r="C9" s="501" t="s">
        <v>990</v>
      </c>
      <c r="D9" s="504" t="s">
        <v>270</v>
      </c>
      <c r="E9" s="504" t="s">
        <v>1081</v>
      </c>
      <c r="F9" s="508" t="s">
        <v>385</v>
      </c>
      <c r="G9" s="510" t="s">
        <v>1197</v>
      </c>
      <c r="H9" s="236" t="s">
        <v>564</v>
      </c>
      <c r="I9" s="236" t="s">
        <v>1198</v>
      </c>
      <c r="J9" s="276">
        <v>45666</v>
      </c>
      <c r="K9" s="276">
        <v>45666</v>
      </c>
      <c r="L9" s="234">
        <v>5</v>
      </c>
      <c r="M9" s="236" t="s">
        <v>565</v>
      </c>
      <c r="N9" s="490" t="s">
        <v>1193</v>
      </c>
      <c r="O9" s="234" t="s">
        <v>1199</v>
      </c>
      <c r="P9" s="234" t="s">
        <v>423</v>
      </c>
      <c r="Q9" s="234" t="s">
        <v>423</v>
      </c>
      <c r="R9" s="173"/>
      <c r="S9" s="169" t="s">
        <v>423</v>
      </c>
      <c r="T9" s="169" t="s">
        <v>423</v>
      </c>
      <c r="U9" s="173"/>
      <c r="V9" s="173"/>
      <c r="W9" s="173"/>
      <c r="X9" s="173"/>
      <c r="Y9" s="173"/>
      <c r="Z9" s="173"/>
      <c r="AA9" s="173"/>
    </row>
    <row r="10" spans="1:27">
      <c r="A10" s="602">
        <v>9</v>
      </c>
      <c r="B10" s="501">
        <v>20240826845</v>
      </c>
      <c r="C10" s="501" t="s">
        <v>713</v>
      </c>
      <c r="D10" s="501" t="s">
        <v>1196</v>
      </c>
      <c r="E10" s="504" t="s">
        <v>1060</v>
      </c>
      <c r="F10" s="508" t="s">
        <v>385</v>
      </c>
      <c r="G10" s="510" t="s">
        <v>1197</v>
      </c>
      <c r="H10" s="173" t="s">
        <v>564</v>
      </c>
      <c r="I10" s="173" t="s">
        <v>1198</v>
      </c>
      <c r="J10" s="168">
        <v>45666</v>
      </c>
      <c r="K10" s="168">
        <v>45666</v>
      </c>
      <c r="L10" s="169">
        <v>5</v>
      </c>
      <c r="M10" s="173" t="s">
        <v>565</v>
      </c>
      <c r="N10" s="490" t="s">
        <v>1193</v>
      </c>
      <c r="O10" s="169" t="s">
        <v>1199</v>
      </c>
      <c r="P10" s="169" t="s">
        <v>423</v>
      </c>
      <c r="Q10" s="169" t="s">
        <v>423</v>
      </c>
      <c r="R10" s="173"/>
      <c r="S10" s="169" t="s">
        <v>423</v>
      </c>
      <c r="T10" s="169" t="s">
        <v>423</v>
      </c>
      <c r="U10" s="173"/>
      <c r="V10" s="173"/>
      <c r="W10" s="173"/>
      <c r="X10" s="173"/>
      <c r="Y10" s="173"/>
      <c r="Z10" s="173"/>
      <c r="AA10" s="173"/>
    </row>
    <row r="11" spans="1:27">
      <c r="A11" s="602">
        <v>10</v>
      </c>
      <c r="B11" s="501">
        <v>20180102410</v>
      </c>
      <c r="C11" s="501" t="s">
        <v>569</v>
      </c>
      <c r="D11" s="504" t="s">
        <v>269</v>
      </c>
      <c r="E11" s="504" t="s">
        <v>1076</v>
      </c>
      <c r="F11" s="508" t="s">
        <v>385</v>
      </c>
      <c r="G11" s="510" t="s">
        <v>1197</v>
      </c>
      <c r="H11" s="173" t="s">
        <v>564</v>
      </c>
      <c r="I11" s="173" t="s">
        <v>1198</v>
      </c>
      <c r="J11" s="168">
        <v>45666</v>
      </c>
      <c r="K11" s="168">
        <v>45666</v>
      </c>
      <c r="L11" s="169">
        <v>5</v>
      </c>
      <c r="M11" s="173" t="s">
        <v>565</v>
      </c>
      <c r="N11" s="490" t="s">
        <v>1193</v>
      </c>
      <c r="O11" s="169" t="s">
        <v>1199</v>
      </c>
      <c r="P11" s="169" t="s">
        <v>423</v>
      </c>
      <c r="Q11" s="169" t="s">
        <v>423</v>
      </c>
      <c r="R11" s="173"/>
      <c r="S11" s="169" t="s">
        <v>423</v>
      </c>
      <c r="T11" s="169" t="s">
        <v>423</v>
      </c>
      <c r="U11" s="173"/>
      <c r="V11" s="173"/>
      <c r="W11" s="173"/>
      <c r="X11" s="173"/>
      <c r="Y11" s="173"/>
      <c r="Z11" s="173"/>
      <c r="AA11" s="173"/>
    </row>
    <row r="12" spans="1:27">
      <c r="A12" s="602">
        <v>11</v>
      </c>
      <c r="B12" s="501">
        <v>20180503433</v>
      </c>
      <c r="C12" s="501" t="s">
        <v>636</v>
      </c>
      <c r="D12" s="504" t="s">
        <v>269</v>
      </c>
      <c r="E12" s="504" t="s">
        <v>1080</v>
      </c>
      <c r="F12" s="508" t="s">
        <v>385</v>
      </c>
      <c r="G12" s="510" t="s">
        <v>1197</v>
      </c>
      <c r="H12" s="173" t="s">
        <v>564</v>
      </c>
      <c r="I12" s="173" t="s">
        <v>1198</v>
      </c>
      <c r="J12" s="168">
        <v>45666</v>
      </c>
      <c r="K12" s="168">
        <v>45666</v>
      </c>
      <c r="L12" s="169">
        <v>5</v>
      </c>
      <c r="M12" s="490" t="s">
        <v>565</v>
      </c>
      <c r="N12" s="490" t="s">
        <v>1193</v>
      </c>
      <c r="O12" s="169" t="s">
        <v>1199</v>
      </c>
      <c r="P12" s="169" t="s">
        <v>423</v>
      </c>
      <c r="Q12" s="169" t="s">
        <v>423</v>
      </c>
      <c r="R12" s="173"/>
      <c r="S12" s="169" t="s">
        <v>423</v>
      </c>
      <c r="T12" s="169" t="s">
        <v>423</v>
      </c>
      <c r="U12" s="173"/>
      <c r="V12" s="173"/>
      <c r="W12" s="173"/>
      <c r="X12" s="173"/>
      <c r="Y12" s="173"/>
      <c r="Z12" s="173"/>
      <c r="AA12" s="173"/>
    </row>
    <row r="13" spans="1:27">
      <c r="A13" s="602">
        <v>12</v>
      </c>
      <c r="B13" s="501">
        <v>20100401170</v>
      </c>
      <c r="C13" s="501" t="s">
        <v>373</v>
      </c>
      <c r="D13" s="504" t="s">
        <v>270</v>
      </c>
      <c r="E13" s="504" t="s">
        <v>1083</v>
      </c>
      <c r="F13" s="508" t="s">
        <v>385</v>
      </c>
      <c r="G13" s="510" t="s">
        <v>1197</v>
      </c>
      <c r="H13" s="173" t="s">
        <v>564</v>
      </c>
      <c r="I13" s="173" t="s">
        <v>1198</v>
      </c>
      <c r="J13" s="168">
        <v>45666</v>
      </c>
      <c r="K13" s="168">
        <v>45666</v>
      </c>
      <c r="L13" s="169">
        <v>5</v>
      </c>
      <c r="M13" s="490" t="s">
        <v>565</v>
      </c>
      <c r="N13" s="490" t="s">
        <v>1193</v>
      </c>
      <c r="O13" s="169" t="s">
        <v>1199</v>
      </c>
      <c r="P13" s="169" t="s">
        <v>423</v>
      </c>
      <c r="Q13" s="169" t="s">
        <v>423</v>
      </c>
      <c r="R13" s="173"/>
      <c r="S13" s="169" t="s">
        <v>423</v>
      </c>
      <c r="T13" s="169" t="s">
        <v>423</v>
      </c>
      <c r="U13" s="173"/>
      <c r="V13" s="173"/>
      <c r="W13" s="173"/>
      <c r="X13" s="173"/>
      <c r="Y13" s="173"/>
      <c r="Z13" s="173"/>
      <c r="AA13" s="173"/>
    </row>
    <row r="14" spans="1:27">
      <c r="A14" s="602">
        <v>13</v>
      </c>
      <c r="B14" s="502">
        <v>20010917757</v>
      </c>
      <c r="C14" s="502" t="s">
        <v>195</v>
      </c>
      <c r="D14" s="503" t="s">
        <v>268</v>
      </c>
      <c r="E14" s="504" t="s">
        <v>1083</v>
      </c>
      <c r="F14" s="508" t="s">
        <v>385</v>
      </c>
      <c r="G14" s="510" t="s">
        <v>1285</v>
      </c>
      <c r="H14" s="490" t="s">
        <v>564</v>
      </c>
      <c r="I14" s="490" t="s">
        <v>1282</v>
      </c>
      <c r="J14" s="168">
        <v>45679</v>
      </c>
      <c r="K14" s="168">
        <v>45679</v>
      </c>
      <c r="L14" s="491">
        <v>2</v>
      </c>
      <c r="M14" s="490" t="s">
        <v>1286</v>
      </c>
      <c r="N14" s="490" t="s">
        <v>1193</v>
      </c>
      <c r="O14" s="491" t="s">
        <v>1287</v>
      </c>
      <c r="P14" s="169" t="s">
        <v>423</v>
      </c>
      <c r="Q14" s="169" t="s">
        <v>423</v>
      </c>
      <c r="R14" s="490"/>
      <c r="S14" s="491" t="s">
        <v>423</v>
      </c>
      <c r="T14" s="491" t="s">
        <v>423</v>
      </c>
      <c r="U14" s="490"/>
      <c r="V14" s="490"/>
      <c r="W14" s="490"/>
      <c r="X14" s="490"/>
      <c r="Y14" s="490"/>
      <c r="Z14" s="490"/>
      <c r="AA14" s="490"/>
    </row>
    <row r="15" spans="1:27">
      <c r="A15" s="602">
        <v>14</v>
      </c>
      <c r="B15" s="502">
        <v>20170801357</v>
      </c>
      <c r="C15" s="502" t="s">
        <v>187</v>
      </c>
      <c r="D15" s="503" t="s">
        <v>270</v>
      </c>
      <c r="E15" s="503" t="s">
        <v>1082</v>
      </c>
      <c r="F15" s="508" t="s">
        <v>385</v>
      </c>
      <c r="G15" s="510" t="s">
        <v>1285</v>
      </c>
      <c r="H15" s="490" t="s">
        <v>564</v>
      </c>
      <c r="I15" s="490" t="s">
        <v>1282</v>
      </c>
      <c r="J15" s="168">
        <v>45679</v>
      </c>
      <c r="K15" s="168">
        <v>45679</v>
      </c>
      <c r="L15" s="491">
        <v>2</v>
      </c>
      <c r="M15" s="490" t="s">
        <v>1286</v>
      </c>
      <c r="N15" s="490" t="s">
        <v>1193</v>
      </c>
      <c r="O15" s="491" t="s">
        <v>1287</v>
      </c>
      <c r="P15" s="169" t="s">
        <v>423</v>
      </c>
      <c r="Q15" s="169" t="s">
        <v>423</v>
      </c>
      <c r="R15" s="490"/>
      <c r="S15" s="491" t="s">
        <v>423</v>
      </c>
      <c r="T15" s="491" t="s">
        <v>423</v>
      </c>
      <c r="U15" s="490"/>
      <c r="V15" s="490"/>
      <c r="W15" s="490"/>
      <c r="X15" s="490"/>
      <c r="Y15" s="490"/>
      <c r="Z15" s="490"/>
      <c r="AA15" s="490"/>
    </row>
    <row r="16" spans="1:27">
      <c r="A16" s="602">
        <v>15</v>
      </c>
      <c r="B16" s="502">
        <v>20030305921</v>
      </c>
      <c r="C16" s="502" t="s">
        <v>199</v>
      </c>
      <c r="D16" s="503" t="s">
        <v>1284</v>
      </c>
      <c r="E16" s="503" t="s">
        <v>1081</v>
      </c>
      <c r="F16" s="508" t="s">
        <v>385</v>
      </c>
      <c r="G16" s="510" t="s">
        <v>1285</v>
      </c>
      <c r="H16" s="490" t="s">
        <v>564</v>
      </c>
      <c r="I16" s="490" t="s">
        <v>1282</v>
      </c>
      <c r="J16" s="168">
        <v>45679</v>
      </c>
      <c r="K16" s="168">
        <v>45679</v>
      </c>
      <c r="L16" s="491">
        <v>2</v>
      </c>
      <c r="M16" s="490" t="s">
        <v>1286</v>
      </c>
      <c r="N16" s="490" t="s">
        <v>1193</v>
      </c>
      <c r="O16" s="491" t="s">
        <v>1287</v>
      </c>
      <c r="P16" s="169" t="s">
        <v>423</v>
      </c>
      <c r="Q16" s="169" t="s">
        <v>423</v>
      </c>
      <c r="R16" s="490"/>
      <c r="S16" s="491" t="s">
        <v>423</v>
      </c>
      <c r="T16" s="491" t="s">
        <v>423</v>
      </c>
      <c r="U16" s="490"/>
      <c r="V16" s="490"/>
      <c r="W16" s="490"/>
      <c r="X16" s="490"/>
      <c r="Y16" s="490"/>
      <c r="Z16" s="490"/>
      <c r="AA16" s="490"/>
    </row>
    <row r="17" spans="1:27">
      <c r="A17" s="602">
        <v>16</v>
      </c>
      <c r="B17" s="502">
        <v>20190301568</v>
      </c>
      <c r="C17" s="502" t="s">
        <v>274</v>
      </c>
      <c r="D17" s="503" t="s">
        <v>268</v>
      </c>
      <c r="E17" s="504" t="s">
        <v>1076</v>
      </c>
      <c r="F17" s="508" t="s">
        <v>385</v>
      </c>
      <c r="G17" s="510" t="s">
        <v>1285</v>
      </c>
      <c r="H17" s="490" t="s">
        <v>564</v>
      </c>
      <c r="I17" s="490" t="s">
        <v>1282</v>
      </c>
      <c r="J17" s="168">
        <v>45679</v>
      </c>
      <c r="K17" s="168">
        <v>45679</v>
      </c>
      <c r="L17" s="491">
        <v>2</v>
      </c>
      <c r="M17" s="490" t="s">
        <v>1286</v>
      </c>
      <c r="N17" s="490" t="s">
        <v>1193</v>
      </c>
      <c r="O17" s="491" t="s">
        <v>1287</v>
      </c>
      <c r="P17" s="169" t="s">
        <v>423</v>
      </c>
      <c r="Q17" s="169" t="s">
        <v>423</v>
      </c>
      <c r="R17" s="490"/>
      <c r="S17" s="491" t="s">
        <v>423</v>
      </c>
      <c r="T17" s="491" t="s">
        <v>423</v>
      </c>
      <c r="U17" s="490"/>
      <c r="V17" s="490"/>
      <c r="W17" s="490"/>
      <c r="X17" s="490"/>
      <c r="Y17" s="490"/>
      <c r="Z17" s="490"/>
      <c r="AA17" s="490"/>
    </row>
    <row r="18" spans="1:27">
      <c r="A18" s="602">
        <v>17</v>
      </c>
      <c r="B18" s="502">
        <v>20181001544</v>
      </c>
      <c r="C18" s="502" t="s">
        <v>353</v>
      </c>
      <c r="D18" s="503" t="s">
        <v>268</v>
      </c>
      <c r="E18" s="503" t="s">
        <v>1081</v>
      </c>
      <c r="F18" s="508" t="s">
        <v>385</v>
      </c>
      <c r="G18" s="510" t="s">
        <v>1285</v>
      </c>
      <c r="H18" s="490" t="s">
        <v>564</v>
      </c>
      <c r="I18" s="490" t="s">
        <v>1282</v>
      </c>
      <c r="J18" s="168">
        <v>45679</v>
      </c>
      <c r="K18" s="168">
        <v>45679</v>
      </c>
      <c r="L18" s="491">
        <v>2</v>
      </c>
      <c r="M18" s="490" t="s">
        <v>1286</v>
      </c>
      <c r="N18" s="490" t="s">
        <v>1193</v>
      </c>
      <c r="O18" s="491" t="s">
        <v>1287</v>
      </c>
      <c r="P18" s="169" t="s">
        <v>423</v>
      </c>
      <c r="Q18" s="169" t="s">
        <v>423</v>
      </c>
      <c r="R18" s="490"/>
      <c r="S18" s="491" t="s">
        <v>423</v>
      </c>
      <c r="T18" s="491" t="s">
        <v>423</v>
      </c>
      <c r="U18" s="490"/>
      <c r="V18" s="490"/>
      <c r="W18" s="490"/>
      <c r="X18" s="490"/>
      <c r="Y18" s="490"/>
      <c r="Z18" s="490"/>
      <c r="AA18" s="490"/>
    </row>
    <row r="19" spans="1:27">
      <c r="A19" s="602">
        <v>18</v>
      </c>
      <c r="B19" s="501">
        <v>20100401170</v>
      </c>
      <c r="C19" s="501" t="s">
        <v>373</v>
      </c>
      <c r="D19" s="504" t="s">
        <v>270</v>
      </c>
      <c r="E19" s="504" t="s">
        <v>1083</v>
      </c>
      <c r="F19" s="508" t="s">
        <v>385</v>
      </c>
      <c r="G19" s="510" t="s">
        <v>1285</v>
      </c>
      <c r="H19" s="490" t="s">
        <v>564</v>
      </c>
      <c r="I19" s="490" t="s">
        <v>1282</v>
      </c>
      <c r="J19" s="168">
        <v>45679</v>
      </c>
      <c r="K19" s="168">
        <v>45679</v>
      </c>
      <c r="L19" s="491">
        <v>2</v>
      </c>
      <c r="M19" s="490" t="s">
        <v>1286</v>
      </c>
      <c r="N19" s="490" t="s">
        <v>1193</v>
      </c>
      <c r="O19" s="491" t="s">
        <v>1287</v>
      </c>
      <c r="P19" s="169" t="s">
        <v>423</v>
      </c>
      <c r="Q19" s="169" t="s">
        <v>423</v>
      </c>
      <c r="R19" s="490"/>
      <c r="S19" s="491" t="s">
        <v>423</v>
      </c>
      <c r="T19" s="491" t="s">
        <v>423</v>
      </c>
      <c r="U19" s="490"/>
      <c r="V19" s="490"/>
      <c r="W19" s="490"/>
      <c r="X19" s="490"/>
      <c r="Y19" s="490"/>
      <c r="Z19" s="490"/>
      <c r="AA19" s="490"/>
    </row>
    <row r="20" spans="1:27">
      <c r="A20" s="602">
        <v>19</v>
      </c>
      <c r="B20" s="502">
        <v>20180103414</v>
      </c>
      <c r="C20" s="502" t="s">
        <v>335</v>
      </c>
      <c r="D20" s="503" t="s">
        <v>268</v>
      </c>
      <c r="E20" s="504" t="s">
        <v>1076</v>
      </c>
      <c r="F20" s="508" t="s">
        <v>385</v>
      </c>
      <c r="G20" s="510" t="s">
        <v>1285</v>
      </c>
      <c r="H20" s="490" t="s">
        <v>564</v>
      </c>
      <c r="I20" s="490" t="s">
        <v>1282</v>
      </c>
      <c r="J20" s="168">
        <v>45679</v>
      </c>
      <c r="K20" s="168">
        <v>45679</v>
      </c>
      <c r="L20" s="491">
        <v>2</v>
      </c>
      <c r="M20" s="490" t="s">
        <v>1286</v>
      </c>
      <c r="N20" s="490" t="s">
        <v>1193</v>
      </c>
      <c r="O20" s="491" t="s">
        <v>1287</v>
      </c>
      <c r="P20" s="169" t="s">
        <v>423</v>
      </c>
      <c r="Q20" s="169" t="s">
        <v>423</v>
      </c>
      <c r="R20" s="490"/>
      <c r="S20" s="491" t="s">
        <v>423</v>
      </c>
      <c r="T20" s="491" t="s">
        <v>423</v>
      </c>
      <c r="U20" s="490"/>
      <c r="V20" s="490"/>
      <c r="W20" s="490"/>
      <c r="X20" s="490"/>
      <c r="Y20" s="490"/>
      <c r="Z20" s="490"/>
      <c r="AA20" s="490"/>
    </row>
    <row r="21" spans="1:27">
      <c r="A21" s="602">
        <v>20</v>
      </c>
      <c r="B21" s="502">
        <v>20000112639</v>
      </c>
      <c r="C21" s="502" t="s">
        <v>352</v>
      </c>
      <c r="D21" s="503" t="s">
        <v>268</v>
      </c>
      <c r="E21" s="504" t="s">
        <v>1076</v>
      </c>
      <c r="F21" s="508" t="s">
        <v>385</v>
      </c>
      <c r="G21" s="510" t="s">
        <v>1285</v>
      </c>
      <c r="H21" s="490" t="s">
        <v>564</v>
      </c>
      <c r="I21" s="490" t="s">
        <v>1282</v>
      </c>
      <c r="J21" s="168">
        <v>45679</v>
      </c>
      <c r="K21" s="168">
        <v>45679</v>
      </c>
      <c r="L21" s="491">
        <v>2</v>
      </c>
      <c r="M21" s="490" t="s">
        <v>1286</v>
      </c>
      <c r="N21" s="490" t="s">
        <v>1193</v>
      </c>
      <c r="O21" s="491" t="s">
        <v>1287</v>
      </c>
      <c r="P21" s="169" t="s">
        <v>423</v>
      </c>
      <c r="Q21" s="169" t="s">
        <v>423</v>
      </c>
      <c r="R21" s="490"/>
      <c r="S21" s="491" t="s">
        <v>423</v>
      </c>
      <c r="T21" s="491" t="s">
        <v>423</v>
      </c>
      <c r="U21" s="490"/>
      <c r="V21" s="490"/>
      <c r="W21" s="490"/>
      <c r="X21" s="490"/>
      <c r="Y21" s="490"/>
      <c r="Z21" s="490"/>
      <c r="AA21" s="490"/>
    </row>
    <row r="22" spans="1:27">
      <c r="A22" s="602">
        <v>21</v>
      </c>
      <c r="B22" s="502">
        <v>20180102410</v>
      </c>
      <c r="C22" s="502" t="s">
        <v>569</v>
      </c>
      <c r="D22" s="511" t="s">
        <v>269</v>
      </c>
      <c r="E22" s="504" t="s">
        <v>1076</v>
      </c>
      <c r="F22" s="508" t="s">
        <v>385</v>
      </c>
      <c r="G22" s="510" t="s">
        <v>1285</v>
      </c>
      <c r="H22" s="490" t="s">
        <v>564</v>
      </c>
      <c r="I22" s="490" t="s">
        <v>1282</v>
      </c>
      <c r="J22" s="168">
        <v>45679</v>
      </c>
      <c r="K22" s="168">
        <v>45679</v>
      </c>
      <c r="L22" s="491">
        <v>2</v>
      </c>
      <c r="M22" s="490" t="s">
        <v>1286</v>
      </c>
      <c r="N22" s="490" t="s">
        <v>1193</v>
      </c>
      <c r="O22" s="491" t="s">
        <v>1287</v>
      </c>
      <c r="P22" s="169" t="s">
        <v>423</v>
      </c>
      <c r="Q22" s="169" t="s">
        <v>423</v>
      </c>
      <c r="R22" s="490"/>
      <c r="S22" s="491" t="s">
        <v>423</v>
      </c>
      <c r="T22" s="491" t="s">
        <v>423</v>
      </c>
      <c r="U22" s="490"/>
      <c r="V22" s="490"/>
      <c r="W22" s="490"/>
      <c r="X22" s="490"/>
      <c r="Y22" s="490"/>
      <c r="Z22" s="490"/>
      <c r="AA22" s="490"/>
    </row>
    <row r="23" spans="1:27">
      <c r="A23" s="602">
        <v>22</v>
      </c>
      <c r="B23" s="502">
        <v>20250107852</v>
      </c>
      <c r="C23" s="502" t="s">
        <v>1135</v>
      </c>
      <c r="D23" s="504" t="s">
        <v>270</v>
      </c>
      <c r="E23" s="504" t="s">
        <v>1080</v>
      </c>
      <c r="F23" s="508" t="s">
        <v>385</v>
      </c>
      <c r="G23" s="510" t="s">
        <v>1285</v>
      </c>
      <c r="H23" s="490" t="s">
        <v>564</v>
      </c>
      <c r="I23" s="490" t="s">
        <v>1282</v>
      </c>
      <c r="J23" s="168">
        <v>45679</v>
      </c>
      <c r="K23" s="168">
        <v>45679</v>
      </c>
      <c r="L23" s="491">
        <v>2</v>
      </c>
      <c r="M23" s="490" t="s">
        <v>1286</v>
      </c>
      <c r="N23" s="490" t="s">
        <v>1193</v>
      </c>
      <c r="O23" s="491" t="s">
        <v>1287</v>
      </c>
      <c r="P23" s="169" t="s">
        <v>423</v>
      </c>
      <c r="Q23" s="169" t="s">
        <v>423</v>
      </c>
      <c r="R23" s="490"/>
      <c r="S23" s="491" t="s">
        <v>423</v>
      </c>
      <c r="T23" s="491" t="s">
        <v>423</v>
      </c>
      <c r="U23" s="490"/>
      <c r="V23" s="490"/>
      <c r="W23" s="490"/>
      <c r="X23" s="490"/>
      <c r="Y23" s="490"/>
      <c r="Z23" s="490"/>
      <c r="AA23" s="490"/>
    </row>
    <row r="24" spans="1:27">
      <c r="A24" s="602">
        <v>23</v>
      </c>
      <c r="B24" s="502">
        <v>20020102793</v>
      </c>
      <c r="C24" s="502" t="s">
        <v>393</v>
      </c>
      <c r="D24" s="503" t="s">
        <v>269</v>
      </c>
      <c r="E24" s="503" t="s">
        <v>1080</v>
      </c>
      <c r="F24" s="508" t="s">
        <v>385</v>
      </c>
      <c r="G24" s="510" t="s">
        <v>1285</v>
      </c>
      <c r="H24" s="490" t="s">
        <v>564</v>
      </c>
      <c r="I24" s="490" t="s">
        <v>1282</v>
      </c>
      <c r="J24" s="168">
        <v>45679</v>
      </c>
      <c r="K24" s="168">
        <v>45679</v>
      </c>
      <c r="L24" s="491">
        <v>2</v>
      </c>
      <c r="M24" s="490" t="s">
        <v>1286</v>
      </c>
      <c r="N24" s="490" t="s">
        <v>1193</v>
      </c>
      <c r="O24" s="491" t="s">
        <v>1287</v>
      </c>
      <c r="P24" s="169" t="s">
        <v>423</v>
      </c>
      <c r="Q24" s="169" t="s">
        <v>423</v>
      </c>
      <c r="R24" s="490"/>
      <c r="S24" s="491" t="s">
        <v>423</v>
      </c>
      <c r="T24" s="491" t="s">
        <v>423</v>
      </c>
      <c r="U24" s="490"/>
      <c r="V24" s="490"/>
      <c r="W24" s="490"/>
      <c r="X24" s="490"/>
      <c r="Y24" s="490"/>
      <c r="Z24" s="490"/>
      <c r="AA24" s="490"/>
    </row>
    <row r="25" spans="1:27">
      <c r="A25" s="602">
        <v>24</v>
      </c>
      <c r="B25" s="502">
        <v>20180904461</v>
      </c>
      <c r="C25" s="502" t="s">
        <v>1200</v>
      </c>
      <c r="D25" s="511" t="s">
        <v>269</v>
      </c>
      <c r="E25" s="504" t="s">
        <v>1076</v>
      </c>
      <c r="F25" s="508" t="s">
        <v>385</v>
      </c>
      <c r="G25" s="510" t="s">
        <v>1285</v>
      </c>
      <c r="H25" s="490" t="s">
        <v>564</v>
      </c>
      <c r="I25" s="601" t="s">
        <v>1282</v>
      </c>
      <c r="J25" s="168">
        <v>45679</v>
      </c>
      <c r="K25" s="168">
        <v>45679</v>
      </c>
      <c r="L25" s="491">
        <v>2</v>
      </c>
      <c r="M25" s="490" t="s">
        <v>1286</v>
      </c>
      <c r="N25" s="490" t="s">
        <v>1193</v>
      </c>
      <c r="O25" s="491" t="s">
        <v>1287</v>
      </c>
      <c r="P25" s="169" t="s">
        <v>423</v>
      </c>
      <c r="Q25" s="169" t="s">
        <v>423</v>
      </c>
      <c r="R25" s="490"/>
      <c r="S25" s="491" t="s">
        <v>423</v>
      </c>
      <c r="T25" s="491" t="s">
        <v>423</v>
      </c>
      <c r="U25" s="490"/>
      <c r="V25" s="490"/>
      <c r="W25" s="490"/>
      <c r="X25" s="490"/>
      <c r="Y25" s="490"/>
      <c r="Z25" s="490"/>
      <c r="AA25" s="490"/>
    </row>
    <row r="26" spans="1:27">
      <c r="A26" s="602">
        <v>25</v>
      </c>
      <c r="B26" s="502">
        <v>20051007063</v>
      </c>
      <c r="C26" s="502" t="s">
        <v>1283</v>
      </c>
      <c r="D26" s="503" t="s">
        <v>268</v>
      </c>
      <c r="E26" s="504" t="s">
        <v>1076</v>
      </c>
      <c r="F26" s="508" t="s">
        <v>385</v>
      </c>
      <c r="G26" s="510" t="s">
        <v>1285</v>
      </c>
      <c r="H26" s="490" t="s">
        <v>564</v>
      </c>
      <c r="I26" s="601" t="s">
        <v>1282</v>
      </c>
      <c r="J26" s="168">
        <v>45679</v>
      </c>
      <c r="K26" s="168">
        <v>45679</v>
      </c>
      <c r="L26" s="491">
        <v>2</v>
      </c>
      <c r="M26" s="490" t="s">
        <v>1286</v>
      </c>
      <c r="N26" s="490" t="s">
        <v>1193</v>
      </c>
      <c r="O26" s="491" t="s">
        <v>1287</v>
      </c>
      <c r="P26" s="169" t="s">
        <v>423</v>
      </c>
      <c r="Q26" s="169" t="s">
        <v>423</v>
      </c>
      <c r="R26" s="490"/>
      <c r="S26" s="491" t="s">
        <v>423</v>
      </c>
      <c r="T26" s="491" t="s">
        <v>423</v>
      </c>
      <c r="U26" s="490"/>
      <c r="V26" s="490"/>
      <c r="W26" s="490"/>
      <c r="X26" s="490"/>
      <c r="Y26" s="490"/>
      <c r="Z26" s="490"/>
      <c r="AA26" s="490"/>
    </row>
    <row r="27" spans="1:27">
      <c r="A27" s="602">
        <v>26</v>
      </c>
      <c r="B27" s="502">
        <v>20020121813</v>
      </c>
      <c r="C27" s="502" t="s">
        <v>568</v>
      </c>
      <c r="D27" s="503" t="s">
        <v>268</v>
      </c>
      <c r="E27" s="504" t="s">
        <v>1076</v>
      </c>
      <c r="F27" s="508" t="s">
        <v>385</v>
      </c>
      <c r="G27" s="510" t="s">
        <v>1285</v>
      </c>
      <c r="H27" s="490" t="s">
        <v>564</v>
      </c>
      <c r="I27" s="601" t="s">
        <v>1282</v>
      </c>
      <c r="J27" s="168">
        <v>45679</v>
      </c>
      <c r="K27" s="168">
        <v>45679</v>
      </c>
      <c r="L27" s="491">
        <v>2</v>
      </c>
      <c r="M27" s="490" t="s">
        <v>1286</v>
      </c>
      <c r="N27" s="490" t="s">
        <v>1193</v>
      </c>
      <c r="O27" s="491" t="s">
        <v>1287</v>
      </c>
      <c r="P27" s="169" t="s">
        <v>423</v>
      </c>
      <c r="Q27" s="169" t="s">
        <v>423</v>
      </c>
      <c r="R27" s="490"/>
      <c r="S27" s="491" t="s">
        <v>423</v>
      </c>
      <c r="T27" s="491" t="s">
        <v>423</v>
      </c>
      <c r="U27" s="490"/>
      <c r="V27" s="490"/>
      <c r="W27" s="490"/>
      <c r="X27" s="490"/>
      <c r="Y27" s="490"/>
      <c r="Z27" s="490"/>
      <c r="AA27" s="490"/>
    </row>
    <row r="28" spans="1:27">
      <c r="A28" s="602">
        <v>27</v>
      </c>
      <c r="B28" s="502">
        <v>20010102691</v>
      </c>
      <c r="C28" s="502" t="s">
        <v>351</v>
      </c>
      <c r="D28" s="503" t="s">
        <v>268</v>
      </c>
      <c r="E28" s="504" t="s">
        <v>1076</v>
      </c>
      <c r="F28" s="508" t="s">
        <v>385</v>
      </c>
      <c r="G28" s="510" t="s">
        <v>1285</v>
      </c>
      <c r="H28" s="490" t="s">
        <v>564</v>
      </c>
      <c r="I28" s="601" t="s">
        <v>1282</v>
      </c>
      <c r="J28" s="168">
        <v>45679</v>
      </c>
      <c r="K28" s="168">
        <v>45679</v>
      </c>
      <c r="L28" s="491">
        <v>2</v>
      </c>
      <c r="M28" s="490" t="s">
        <v>1286</v>
      </c>
      <c r="N28" s="490" t="s">
        <v>1193</v>
      </c>
      <c r="O28" s="491" t="s">
        <v>1287</v>
      </c>
      <c r="P28" s="169" t="s">
        <v>423</v>
      </c>
      <c r="Q28" s="169" t="s">
        <v>423</v>
      </c>
      <c r="R28" s="490"/>
      <c r="S28" s="491" t="s">
        <v>423</v>
      </c>
      <c r="T28" s="491" t="s">
        <v>423</v>
      </c>
      <c r="U28" s="490"/>
      <c r="V28" s="490"/>
      <c r="W28" s="490"/>
      <c r="X28" s="490"/>
      <c r="Y28" s="490"/>
      <c r="Z28" s="490"/>
      <c r="AA28" s="490"/>
    </row>
    <row r="29" spans="1:27">
      <c r="A29" s="602">
        <v>28</v>
      </c>
      <c r="B29" s="502">
        <v>19970303584</v>
      </c>
      <c r="C29" s="502" t="s">
        <v>550</v>
      </c>
      <c r="D29" s="503" t="s">
        <v>268</v>
      </c>
      <c r="E29" s="504" t="s">
        <v>1080</v>
      </c>
      <c r="F29" s="508" t="s">
        <v>385</v>
      </c>
      <c r="G29" s="510" t="s">
        <v>1285</v>
      </c>
      <c r="H29" s="490" t="s">
        <v>564</v>
      </c>
      <c r="I29" s="601" t="s">
        <v>1282</v>
      </c>
      <c r="J29" s="168">
        <v>45679</v>
      </c>
      <c r="K29" s="168">
        <v>45679</v>
      </c>
      <c r="L29" s="491">
        <v>2</v>
      </c>
      <c r="M29" s="490" t="s">
        <v>1286</v>
      </c>
      <c r="N29" s="490" t="s">
        <v>1193</v>
      </c>
      <c r="O29" s="491" t="s">
        <v>1287</v>
      </c>
      <c r="P29" s="169" t="s">
        <v>423</v>
      </c>
      <c r="Q29" s="169" t="s">
        <v>423</v>
      </c>
      <c r="R29" s="490"/>
      <c r="S29" s="491" t="s">
        <v>423</v>
      </c>
      <c r="T29" s="491" t="s">
        <v>423</v>
      </c>
      <c r="U29" s="490"/>
      <c r="V29" s="490"/>
      <c r="W29" s="490"/>
      <c r="X29" s="490"/>
      <c r="Y29" s="490"/>
      <c r="Z29" s="490"/>
      <c r="AA29" s="490"/>
    </row>
    <row r="30" spans="1:27">
      <c r="A30" s="602">
        <v>29</v>
      </c>
      <c r="B30" s="651">
        <v>20190730577</v>
      </c>
      <c r="C30" s="651" t="s">
        <v>350</v>
      </c>
      <c r="D30" s="652" t="s">
        <v>268</v>
      </c>
      <c r="E30" s="504" t="s">
        <v>1060</v>
      </c>
      <c r="F30" s="508" t="s">
        <v>386</v>
      </c>
      <c r="G30" s="510" t="s">
        <v>1285</v>
      </c>
      <c r="H30" s="492" t="s">
        <v>564</v>
      </c>
      <c r="I30" s="601" t="s">
        <v>1282</v>
      </c>
      <c r="J30" s="493">
        <v>45679</v>
      </c>
      <c r="K30" s="493">
        <v>45679</v>
      </c>
      <c r="L30" s="489">
        <v>2</v>
      </c>
      <c r="M30" s="490" t="s">
        <v>1286</v>
      </c>
      <c r="N30" s="490" t="s">
        <v>1193</v>
      </c>
      <c r="O30" s="489" t="s">
        <v>1287</v>
      </c>
      <c r="P30" s="489" t="s">
        <v>423</v>
      </c>
      <c r="Q30" s="489" t="s">
        <v>423</v>
      </c>
      <c r="R30" s="492"/>
      <c r="S30" s="489" t="s">
        <v>423</v>
      </c>
      <c r="T30" s="489" t="s">
        <v>423</v>
      </c>
      <c r="U30" s="492"/>
      <c r="V30" s="492"/>
      <c r="W30" s="492"/>
      <c r="X30" s="492"/>
      <c r="Y30" s="492"/>
      <c r="Z30" s="492"/>
      <c r="AA30" s="492"/>
    </row>
    <row r="31" spans="1:27">
      <c r="A31" s="602">
        <v>30</v>
      </c>
      <c r="B31" s="653">
        <v>20171108395</v>
      </c>
      <c r="C31" s="653" t="s">
        <v>360</v>
      </c>
      <c r="D31" s="603" t="s">
        <v>272</v>
      </c>
      <c r="E31" s="504" t="s">
        <v>1060</v>
      </c>
      <c r="F31" s="602" t="s">
        <v>385</v>
      </c>
      <c r="G31" s="604" t="s">
        <v>1650</v>
      </c>
      <c r="H31" s="490" t="s">
        <v>564</v>
      </c>
      <c r="I31" s="601" t="s">
        <v>546</v>
      </c>
      <c r="J31" s="494">
        <v>45691</v>
      </c>
      <c r="K31" s="494">
        <v>45691</v>
      </c>
      <c r="L31" s="609">
        <v>2</v>
      </c>
      <c r="M31" s="490" t="s">
        <v>1336</v>
      </c>
      <c r="N31" s="601" t="s">
        <v>1626</v>
      </c>
      <c r="O31" s="601" t="s">
        <v>1626</v>
      </c>
      <c r="P31" s="169" t="s">
        <v>423</v>
      </c>
      <c r="Q31" s="169" t="s">
        <v>423</v>
      </c>
      <c r="R31" s="608"/>
      <c r="S31" s="491" t="s">
        <v>423</v>
      </c>
      <c r="T31" s="491" t="s">
        <v>423</v>
      </c>
      <c r="U31" s="608"/>
      <c r="V31" s="608"/>
      <c r="W31" s="608"/>
      <c r="X31" s="608"/>
      <c r="Y31" s="608"/>
      <c r="Z31" s="608"/>
      <c r="AA31" s="608"/>
    </row>
    <row r="32" spans="1:27">
      <c r="A32" s="602">
        <v>31</v>
      </c>
      <c r="B32" s="653">
        <v>20171108395</v>
      </c>
      <c r="C32" s="653" t="s">
        <v>360</v>
      </c>
      <c r="D32" s="603" t="s">
        <v>272</v>
      </c>
      <c r="E32" s="504" t="s">
        <v>1060</v>
      </c>
      <c r="F32" s="602" t="s">
        <v>385</v>
      </c>
      <c r="G32" s="604" t="s">
        <v>1651</v>
      </c>
      <c r="H32" s="492" t="s">
        <v>564</v>
      </c>
      <c r="I32" s="601" t="s">
        <v>1623</v>
      </c>
      <c r="J32" s="494">
        <v>45693</v>
      </c>
      <c r="K32" s="494">
        <v>45693</v>
      </c>
      <c r="L32" s="609">
        <v>3</v>
      </c>
      <c r="M32" s="490" t="s">
        <v>1336</v>
      </c>
      <c r="N32" s="601" t="s">
        <v>1626</v>
      </c>
      <c r="O32" s="601" t="s">
        <v>1626</v>
      </c>
      <c r="P32" s="169" t="s">
        <v>423</v>
      </c>
      <c r="Q32" s="169" t="s">
        <v>423</v>
      </c>
      <c r="R32" s="608"/>
      <c r="S32" s="491" t="s">
        <v>423</v>
      </c>
      <c r="T32" s="491" t="s">
        <v>423</v>
      </c>
      <c r="U32" s="608"/>
      <c r="V32" s="608"/>
      <c r="W32" s="608"/>
      <c r="X32" s="608"/>
      <c r="Y32" s="608"/>
      <c r="Z32" s="608"/>
      <c r="AA32" s="608"/>
    </row>
    <row r="33" spans="1:27">
      <c r="A33" s="602">
        <v>32</v>
      </c>
      <c r="B33" s="653">
        <v>20171218399</v>
      </c>
      <c r="C33" s="653" t="s">
        <v>591</v>
      </c>
      <c r="D33" s="603" t="s">
        <v>272</v>
      </c>
      <c r="E33" s="504" t="s">
        <v>1060</v>
      </c>
      <c r="F33" s="602" t="s">
        <v>385</v>
      </c>
      <c r="G33" s="604" t="s">
        <v>1652</v>
      </c>
      <c r="H33" s="492" t="s">
        <v>564</v>
      </c>
      <c r="I33" s="601" t="s">
        <v>1623</v>
      </c>
      <c r="J33" s="494">
        <v>45693</v>
      </c>
      <c r="K33" s="494">
        <v>45693</v>
      </c>
      <c r="L33" s="609">
        <v>3</v>
      </c>
      <c r="M33" s="490" t="s">
        <v>1336</v>
      </c>
      <c r="N33" s="601" t="s">
        <v>1626</v>
      </c>
      <c r="O33" s="601" t="s">
        <v>1626</v>
      </c>
      <c r="P33" s="489" t="s">
        <v>423</v>
      </c>
      <c r="Q33" s="169" t="s">
        <v>423</v>
      </c>
      <c r="R33" s="608"/>
      <c r="S33" s="491" t="s">
        <v>423</v>
      </c>
      <c r="T33" s="491" t="s">
        <v>423</v>
      </c>
      <c r="U33" s="608"/>
      <c r="V33" s="608"/>
      <c r="W33" s="608"/>
      <c r="X33" s="608"/>
      <c r="Y33" s="608"/>
      <c r="Z33" s="608"/>
      <c r="AA33" s="608"/>
    </row>
    <row r="34" spans="1:27">
      <c r="A34" s="602">
        <v>33</v>
      </c>
      <c r="B34" s="653">
        <v>20171108395</v>
      </c>
      <c r="C34" s="653" t="s">
        <v>360</v>
      </c>
      <c r="D34" s="603" t="s">
        <v>272</v>
      </c>
      <c r="E34" s="504" t="s">
        <v>1060</v>
      </c>
      <c r="F34" s="602" t="s">
        <v>385</v>
      </c>
      <c r="G34" s="604" t="s">
        <v>1653</v>
      </c>
      <c r="H34" s="492" t="s">
        <v>564</v>
      </c>
      <c r="I34" s="601" t="s">
        <v>1623</v>
      </c>
      <c r="J34" s="494">
        <v>45694</v>
      </c>
      <c r="K34" s="494">
        <v>45694</v>
      </c>
      <c r="L34" s="609">
        <v>3</v>
      </c>
      <c r="M34" s="490" t="s">
        <v>1336</v>
      </c>
      <c r="N34" s="601" t="s">
        <v>1626</v>
      </c>
      <c r="O34" s="601" t="s">
        <v>1626</v>
      </c>
      <c r="P34" s="489" t="s">
        <v>423</v>
      </c>
      <c r="Q34" s="489" t="s">
        <v>423</v>
      </c>
      <c r="R34" s="608"/>
      <c r="S34" s="489" t="s">
        <v>423</v>
      </c>
      <c r="T34" s="489" t="s">
        <v>423</v>
      </c>
      <c r="U34" s="608"/>
      <c r="V34" s="608"/>
      <c r="W34" s="608"/>
      <c r="X34" s="608"/>
      <c r="Y34" s="608"/>
      <c r="Z34" s="608"/>
      <c r="AA34" s="608"/>
    </row>
    <row r="35" spans="1:27">
      <c r="A35" s="602">
        <v>34</v>
      </c>
      <c r="B35" s="653">
        <v>20171218399</v>
      </c>
      <c r="C35" s="653" t="s">
        <v>591</v>
      </c>
      <c r="D35" s="603" t="s">
        <v>272</v>
      </c>
      <c r="E35" s="504" t="s">
        <v>1060</v>
      </c>
      <c r="F35" s="602" t="s">
        <v>385</v>
      </c>
      <c r="G35" s="604" t="s">
        <v>1649</v>
      </c>
      <c r="H35" s="492" t="s">
        <v>564</v>
      </c>
      <c r="I35" s="601" t="s">
        <v>1654</v>
      </c>
      <c r="J35" s="494">
        <v>45699</v>
      </c>
      <c r="K35" s="494">
        <v>45699</v>
      </c>
      <c r="L35" s="609">
        <v>21</v>
      </c>
      <c r="M35" s="490" t="s">
        <v>1655</v>
      </c>
      <c r="N35" s="601" t="s">
        <v>1648</v>
      </c>
      <c r="O35" s="601" t="s">
        <v>1648</v>
      </c>
      <c r="P35" s="169" t="s">
        <v>423</v>
      </c>
      <c r="Q35" s="169" t="s">
        <v>423</v>
      </c>
      <c r="R35" s="608"/>
      <c r="S35" s="491" t="s">
        <v>423</v>
      </c>
      <c r="T35" s="491" t="s">
        <v>423</v>
      </c>
      <c r="U35" s="608"/>
      <c r="V35" s="608"/>
      <c r="W35" s="608"/>
      <c r="X35" s="608"/>
      <c r="Y35" s="608"/>
      <c r="Z35" s="608"/>
      <c r="AA35" s="608"/>
    </row>
    <row r="36" spans="1:27">
      <c r="A36" s="602">
        <v>35</v>
      </c>
      <c r="B36" s="653">
        <v>20171108395</v>
      </c>
      <c r="C36" s="653" t="s">
        <v>360</v>
      </c>
      <c r="D36" s="603" t="s">
        <v>272</v>
      </c>
      <c r="E36" s="504" t="s">
        <v>1060</v>
      </c>
      <c r="F36" s="602" t="s">
        <v>385</v>
      </c>
      <c r="G36" s="604" t="s">
        <v>1649</v>
      </c>
      <c r="H36" s="492" t="s">
        <v>564</v>
      </c>
      <c r="I36" s="601" t="s">
        <v>1654</v>
      </c>
      <c r="J36" s="494">
        <v>45699</v>
      </c>
      <c r="K36" s="494">
        <v>45699</v>
      </c>
      <c r="L36" s="609">
        <v>21</v>
      </c>
      <c r="M36" s="490" t="s">
        <v>1655</v>
      </c>
      <c r="N36" s="601" t="s">
        <v>1648</v>
      </c>
      <c r="O36" s="601" t="s">
        <v>1648</v>
      </c>
      <c r="P36" s="169" t="s">
        <v>423</v>
      </c>
      <c r="Q36" s="169" t="s">
        <v>423</v>
      </c>
      <c r="R36" s="608"/>
      <c r="S36" s="489" t="s">
        <v>423</v>
      </c>
      <c r="T36" s="489" t="s">
        <v>423</v>
      </c>
      <c r="U36" s="608"/>
      <c r="V36" s="608"/>
      <c r="W36" s="608"/>
      <c r="X36" s="608"/>
      <c r="Y36" s="608"/>
      <c r="Z36" s="608"/>
      <c r="AA36" s="608"/>
    </row>
    <row r="37" spans="1:27">
      <c r="A37" s="602">
        <v>36</v>
      </c>
      <c r="B37" s="502">
        <v>20120807223</v>
      </c>
      <c r="C37" s="502" t="s">
        <v>818</v>
      </c>
      <c r="D37" s="503" t="s">
        <v>268</v>
      </c>
      <c r="E37" s="499" t="s">
        <v>1067</v>
      </c>
      <c r="F37" s="508" t="s">
        <v>386</v>
      </c>
      <c r="G37" s="510" t="s">
        <v>1288</v>
      </c>
      <c r="H37" s="490" t="s">
        <v>1289</v>
      </c>
      <c r="I37" s="601" t="s">
        <v>1290</v>
      </c>
      <c r="J37" s="494">
        <v>45699</v>
      </c>
      <c r="K37" s="494">
        <v>45700</v>
      </c>
      <c r="L37" s="491">
        <v>7</v>
      </c>
      <c r="M37" s="490" t="s">
        <v>1291</v>
      </c>
      <c r="N37" s="490" t="s">
        <v>1292</v>
      </c>
      <c r="O37" s="491" t="s">
        <v>1292</v>
      </c>
      <c r="P37" s="491" t="s">
        <v>423</v>
      </c>
      <c r="Q37" s="491" t="s">
        <v>423</v>
      </c>
      <c r="R37" s="490"/>
      <c r="S37" s="491" t="s">
        <v>423</v>
      </c>
      <c r="T37" s="491" t="s">
        <v>423</v>
      </c>
      <c r="U37" s="490"/>
      <c r="V37" s="490"/>
      <c r="W37" s="490"/>
      <c r="X37" s="490"/>
      <c r="Y37" s="490"/>
      <c r="Z37" s="490"/>
      <c r="AA37" s="490"/>
    </row>
    <row r="38" spans="1:27">
      <c r="A38" s="602">
        <v>37</v>
      </c>
      <c r="B38" s="502">
        <v>20140203749</v>
      </c>
      <c r="C38" s="502" t="s">
        <v>978</v>
      </c>
      <c r="D38" s="503" t="s">
        <v>122</v>
      </c>
      <c r="E38" s="499" t="s">
        <v>1067</v>
      </c>
      <c r="F38" s="508" t="s">
        <v>385</v>
      </c>
      <c r="G38" s="510" t="s">
        <v>1288</v>
      </c>
      <c r="H38" s="490" t="s">
        <v>1289</v>
      </c>
      <c r="I38" s="601" t="s">
        <v>1290</v>
      </c>
      <c r="J38" s="494">
        <v>45699</v>
      </c>
      <c r="K38" s="494">
        <v>45700</v>
      </c>
      <c r="L38" s="491">
        <v>7</v>
      </c>
      <c r="M38" s="490" t="s">
        <v>1291</v>
      </c>
      <c r="N38" s="490" t="s">
        <v>1292</v>
      </c>
      <c r="O38" s="491" t="s">
        <v>1292</v>
      </c>
      <c r="P38" s="491" t="s">
        <v>423</v>
      </c>
      <c r="Q38" s="491" t="s">
        <v>423</v>
      </c>
      <c r="R38" s="490"/>
      <c r="S38" s="491" t="s">
        <v>423</v>
      </c>
      <c r="T38" s="491" t="s">
        <v>423</v>
      </c>
      <c r="U38" s="490"/>
      <c r="V38" s="490"/>
      <c r="W38" s="490"/>
      <c r="X38" s="490"/>
      <c r="Y38" s="490"/>
      <c r="Z38" s="490"/>
      <c r="AA38" s="490"/>
    </row>
    <row r="39" spans="1:27">
      <c r="A39" s="602">
        <v>38</v>
      </c>
      <c r="B39" s="502">
        <v>20050107043</v>
      </c>
      <c r="C39" s="502" t="s">
        <v>140</v>
      </c>
      <c r="D39" s="503" t="s">
        <v>1284</v>
      </c>
      <c r="E39" s="499" t="s">
        <v>1067</v>
      </c>
      <c r="F39" s="508" t="s">
        <v>386</v>
      </c>
      <c r="G39" s="510" t="s">
        <v>1288</v>
      </c>
      <c r="H39" s="490" t="s">
        <v>1289</v>
      </c>
      <c r="I39" s="601" t="s">
        <v>1290</v>
      </c>
      <c r="J39" s="494">
        <v>45699</v>
      </c>
      <c r="K39" s="494">
        <v>45700</v>
      </c>
      <c r="L39" s="491">
        <v>7</v>
      </c>
      <c r="M39" s="490" t="s">
        <v>1291</v>
      </c>
      <c r="N39" s="490" t="s">
        <v>1292</v>
      </c>
      <c r="O39" s="491" t="s">
        <v>1292</v>
      </c>
      <c r="P39" s="491" t="s">
        <v>423</v>
      </c>
      <c r="Q39" s="491" t="s">
        <v>423</v>
      </c>
      <c r="R39" s="490"/>
      <c r="S39" s="491" t="s">
        <v>423</v>
      </c>
      <c r="T39" s="491" t="s">
        <v>423</v>
      </c>
      <c r="U39" s="490"/>
      <c r="V39" s="490"/>
      <c r="W39" s="490"/>
      <c r="X39" s="490"/>
      <c r="Y39" s="490"/>
      <c r="Z39" s="490"/>
      <c r="AA39" s="490"/>
    </row>
    <row r="40" spans="1:27">
      <c r="A40" s="602">
        <v>39</v>
      </c>
      <c r="B40" s="502">
        <v>20250219854</v>
      </c>
      <c r="C40" s="502" t="s">
        <v>1140</v>
      </c>
      <c r="D40" s="503" t="s">
        <v>1303</v>
      </c>
      <c r="E40" s="503" t="s">
        <v>1075</v>
      </c>
      <c r="F40" s="508" t="s">
        <v>385</v>
      </c>
      <c r="G40" s="510" t="s">
        <v>1305</v>
      </c>
      <c r="H40" s="496" t="s">
        <v>1306</v>
      </c>
      <c r="I40" s="601" t="s">
        <v>1307</v>
      </c>
      <c r="J40" s="494">
        <v>45707</v>
      </c>
      <c r="K40" s="494">
        <v>45707</v>
      </c>
      <c r="L40" s="491">
        <v>4</v>
      </c>
      <c r="M40" s="490" t="s">
        <v>1308</v>
      </c>
      <c r="N40" s="490" t="s">
        <v>1193</v>
      </c>
      <c r="O40" s="169" t="s">
        <v>1199</v>
      </c>
      <c r="P40" s="491" t="s">
        <v>423</v>
      </c>
      <c r="Q40" s="491" t="s">
        <v>423</v>
      </c>
      <c r="R40" s="490"/>
      <c r="S40" s="491" t="s">
        <v>423</v>
      </c>
      <c r="T40" s="491" t="s">
        <v>423</v>
      </c>
      <c r="U40" s="490"/>
      <c r="V40" s="490"/>
      <c r="W40" s="490"/>
      <c r="X40" s="490"/>
      <c r="Y40" s="490"/>
      <c r="Z40" s="490"/>
      <c r="AA40" s="490"/>
    </row>
    <row r="41" spans="1:27">
      <c r="A41" s="602">
        <v>40</v>
      </c>
      <c r="B41" s="505">
        <v>20250219853</v>
      </c>
      <c r="C41" s="505" t="s">
        <v>1139</v>
      </c>
      <c r="D41" s="506" t="s">
        <v>1304</v>
      </c>
      <c r="E41" s="499" t="s">
        <v>1080</v>
      </c>
      <c r="F41" s="508" t="s">
        <v>385</v>
      </c>
      <c r="G41" s="510" t="s">
        <v>1305</v>
      </c>
      <c r="H41" s="496" t="s">
        <v>1306</v>
      </c>
      <c r="I41" s="601" t="s">
        <v>1307</v>
      </c>
      <c r="J41" s="494">
        <v>45707</v>
      </c>
      <c r="K41" s="494">
        <v>45707</v>
      </c>
      <c r="L41" s="491">
        <v>4</v>
      </c>
      <c r="M41" s="490" t="s">
        <v>1308</v>
      </c>
      <c r="N41" s="490" t="s">
        <v>1193</v>
      </c>
      <c r="O41" s="169" t="s">
        <v>1199</v>
      </c>
      <c r="P41" s="491" t="s">
        <v>423</v>
      </c>
      <c r="Q41" s="491" t="s">
        <v>423</v>
      </c>
      <c r="R41" s="490"/>
      <c r="S41" s="491" t="s">
        <v>423</v>
      </c>
      <c r="T41" s="491" t="s">
        <v>423</v>
      </c>
      <c r="U41" s="490"/>
      <c r="V41" s="490"/>
      <c r="W41" s="490"/>
      <c r="X41" s="490"/>
      <c r="Y41" s="490"/>
      <c r="Z41" s="490"/>
      <c r="AA41" s="490"/>
    </row>
    <row r="42" spans="1:27">
      <c r="A42" s="602">
        <v>41</v>
      </c>
      <c r="B42" s="505">
        <v>20110103180</v>
      </c>
      <c r="C42" s="505" t="s">
        <v>196</v>
      </c>
      <c r="D42" s="511" t="s">
        <v>268</v>
      </c>
      <c r="E42" s="499" t="s">
        <v>1082</v>
      </c>
      <c r="F42" s="508" t="s">
        <v>385</v>
      </c>
      <c r="G42" s="510" t="s">
        <v>1315</v>
      </c>
      <c r="H42" s="496" t="s">
        <v>1306</v>
      </c>
      <c r="I42" s="601" t="s">
        <v>1326</v>
      </c>
      <c r="J42" s="494">
        <v>45713</v>
      </c>
      <c r="K42" s="494">
        <v>45713</v>
      </c>
      <c r="L42" s="491">
        <v>2</v>
      </c>
      <c r="M42" s="490" t="s">
        <v>1327</v>
      </c>
      <c r="N42" s="490" t="s">
        <v>1193</v>
      </c>
      <c r="O42" s="491" t="s">
        <v>1328</v>
      </c>
      <c r="P42" s="491" t="s">
        <v>423</v>
      </c>
      <c r="Q42" s="491" t="s">
        <v>423</v>
      </c>
      <c r="R42" s="490"/>
      <c r="S42" s="491" t="s">
        <v>423</v>
      </c>
      <c r="T42" s="491" t="s">
        <v>423</v>
      </c>
      <c r="U42" s="490"/>
      <c r="V42" s="490"/>
      <c r="W42" s="490"/>
      <c r="X42" s="490"/>
      <c r="Y42" s="490"/>
      <c r="Z42" s="490"/>
      <c r="AA42" s="490"/>
    </row>
    <row r="43" spans="1:27">
      <c r="A43" s="602">
        <v>42</v>
      </c>
      <c r="B43" s="505">
        <v>20180904461</v>
      </c>
      <c r="C43" s="505" t="s">
        <v>1200</v>
      </c>
      <c r="D43" s="511" t="s">
        <v>269</v>
      </c>
      <c r="E43" s="499" t="s">
        <v>1076</v>
      </c>
      <c r="F43" s="508" t="s">
        <v>385</v>
      </c>
      <c r="G43" s="510" t="s">
        <v>1316</v>
      </c>
      <c r="H43" s="496" t="s">
        <v>1306</v>
      </c>
      <c r="I43" s="601" t="s">
        <v>1326</v>
      </c>
      <c r="J43" s="494">
        <v>45713</v>
      </c>
      <c r="K43" s="494">
        <v>45713</v>
      </c>
      <c r="L43" s="491">
        <v>2</v>
      </c>
      <c r="M43" s="490" t="s">
        <v>1327</v>
      </c>
      <c r="N43" s="490" t="s">
        <v>1193</v>
      </c>
      <c r="O43" s="491" t="s">
        <v>1328</v>
      </c>
      <c r="P43" s="491" t="s">
        <v>423</v>
      </c>
      <c r="Q43" s="491" t="s">
        <v>423</v>
      </c>
      <c r="R43" s="490"/>
      <c r="S43" s="491" t="s">
        <v>423</v>
      </c>
      <c r="T43" s="491" t="s">
        <v>423</v>
      </c>
      <c r="U43" s="490"/>
      <c r="V43" s="490"/>
      <c r="W43" s="490"/>
      <c r="X43" s="490"/>
      <c r="Y43" s="490"/>
      <c r="Z43" s="490"/>
      <c r="AA43" s="490"/>
    </row>
    <row r="44" spans="1:27">
      <c r="A44" s="602">
        <v>43</v>
      </c>
      <c r="B44" s="505">
        <v>20220509824</v>
      </c>
      <c r="C44" s="505" t="s">
        <v>765</v>
      </c>
      <c r="D44" s="511" t="s">
        <v>342</v>
      </c>
      <c r="E44" s="499" t="s">
        <v>1076</v>
      </c>
      <c r="F44" s="508" t="s">
        <v>386</v>
      </c>
      <c r="G44" s="510" t="s">
        <v>1317</v>
      </c>
      <c r="H44" s="496" t="s">
        <v>1306</v>
      </c>
      <c r="I44" s="601" t="s">
        <v>1326</v>
      </c>
      <c r="J44" s="494">
        <v>45713</v>
      </c>
      <c r="K44" s="494">
        <v>45713</v>
      </c>
      <c r="L44" s="491">
        <v>2</v>
      </c>
      <c r="M44" s="490" t="s">
        <v>1327</v>
      </c>
      <c r="N44" s="490" t="s">
        <v>1193</v>
      </c>
      <c r="O44" s="491" t="s">
        <v>1328</v>
      </c>
      <c r="P44" s="491" t="s">
        <v>423</v>
      </c>
      <c r="Q44" s="491" t="s">
        <v>423</v>
      </c>
      <c r="R44" s="490"/>
      <c r="S44" s="491" t="s">
        <v>423</v>
      </c>
      <c r="T44" s="491" t="s">
        <v>423</v>
      </c>
      <c r="U44" s="490"/>
      <c r="V44" s="490"/>
      <c r="W44" s="490"/>
      <c r="X44" s="490"/>
      <c r="Y44" s="490"/>
      <c r="Z44" s="490"/>
      <c r="AA44" s="490"/>
    </row>
    <row r="45" spans="1:27">
      <c r="A45" s="602">
        <v>44</v>
      </c>
      <c r="B45" s="505">
        <v>20160919324</v>
      </c>
      <c r="C45" s="505" t="s">
        <v>597</v>
      </c>
      <c r="D45" s="511" t="s">
        <v>271</v>
      </c>
      <c r="E45" s="499" t="s">
        <v>1076</v>
      </c>
      <c r="F45" s="508" t="s">
        <v>385</v>
      </c>
      <c r="G45" s="510" t="s">
        <v>1318</v>
      </c>
      <c r="H45" s="496" t="s">
        <v>1306</v>
      </c>
      <c r="I45" s="601" t="s">
        <v>1326</v>
      </c>
      <c r="J45" s="494">
        <v>45713</v>
      </c>
      <c r="K45" s="494">
        <v>45713</v>
      </c>
      <c r="L45" s="491">
        <v>2</v>
      </c>
      <c r="M45" s="490" t="s">
        <v>1327</v>
      </c>
      <c r="N45" s="490" t="s">
        <v>1193</v>
      </c>
      <c r="O45" s="491" t="s">
        <v>1328</v>
      </c>
      <c r="P45" s="491" t="s">
        <v>423</v>
      </c>
      <c r="Q45" s="491" t="s">
        <v>423</v>
      </c>
      <c r="R45" s="490"/>
      <c r="S45" s="491" t="s">
        <v>423</v>
      </c>
      <c r="T45" s="491" t="s">
        <v>423</v>
      </c>
      <c r="U45" s="490"/>
      <c r="V45" s="490"/>
      <c r="W45" s="490"/>
      <c r="X45" s="490"/>
      <c r="Y45" s="490"/>
      <c r="Z45" s="490"/>
      <c r="AA45" s="490"/>
    </row>
    <row r="46" spans="1:27">
      <c r="A46" s="602">
        <v>45</v>
      </c>
      <c r="B46" s="505">
        <v>20130916259</v>
      </c>
      <c r="C46" s="505" t="s">
        <v>1314</v>
      </c>
      <c r="D46" s="506" t="s">
        <v>342</v>
      </c>
      <c r="E46" s="499" t="s">
        <v>1076</v>
      </c>
      <c r="F46" s="508" t="s">
        <v>386</v>
      </c>
      <c r="G46" s="510" t="s">
        <v>1319</v>
      </c>
      <c r="H46" s="496" t="s">
        <v>1306</v>
      </c>
      <c r="I46" s="601" t="s">
        <v>1326</v>
      </c>
      <c r="J46" s="494">
        <v>45713</v>
      </c>
      <c r="K46" s="494">
        <v>45713</v>
      </c>
      <c r="L46" s="491">
        <v>2</v>
      </c>
      <c r="M46" s="490" t="s">
        <v>1327</v>
      </c>
      <c r="N46" s="490" t="s">
        <v>1193</v>
      </c>
      <c r="O46" s="491" t="s">
        <v>1328</v>
      </c>
      <c r="P46" s="491" t="s">
        <v>423</v>
      </c>
      <c r="Q46" s="491" t="s">
        <v>423</v>
      </c>
      <c r="R46" s="490"/>
      <c r="S46" s="491" t="s">
        <v>423</v>
      </c>
      <c r="T46" s="491" t="s">
        <v>423</v>
      </c>
      <c r="U46" s="490"/>
      <c r="V46" s="490"/>
      <c r="W46" s="490"/>
      <c r="X46" s="490"/>
      <c r="Y46" s="490"/>
      <c r="Z46" s="490"/>
      <c r="AA46" s="490"/>
    </row>
    <row r="47" spans="1:27">
      <c r="A47" s="602">
        <v>46</v>
      </c>
      <c r="B47" s="505">
        <v>20180102406</v>
      </c>
      <c r="C47" s="505" t="s">
        <v>993</v>
      </c>
      <c r="D47" s="511" t="s">
        <v>270</v>
      </c>
      <c r="E47" s="499" t="s">
        <v>1067</v>
      </c>
      <c r="F47" s="508" t="s">
        <v>386</v>
      </c>
      <c r="G47" s="510" t="s">
        <v>1320</v>
      </c>
      <c r="H47" s="496" t="s">
        <v>1306</v>
      </c>
      <c r="I47" s="601" t="s">
        <v>1326</v>
      </c>
      <c r="J47" s="494">
        <v>45713</v>
      </c>
      <c r="K47" s="494">
        <v>45713</v>
      </c>
      <c r="L47" s="491">
        <v>2</v>
      </c>
      <c r="M47" s="490" t="s">
        <v>1327</v>
      </c>
      <c r="N47" s="490" t="s">
        <v>1193</v>
      </c>
      <c r="O47" s="491" t="s">
        <v>1328</v>
      </c>
      <c r="P47" s="491" t="s">
        <v>423</v>
      </c>
      <c r="Q47" s="491" t="s">
        <v>423</v>
      </c>
      <c r="R47" s="490"/>
      <c r="S47" s="491" t="s">
        <v>423</v>
      </c>
      <c r="T47" s="491" t="s">
        <v>423</v>
      </c>
      <c r="U47" s="490"/>
      <c r="V47" s="490"/>
      <c r="W47" s="490"/>
      <c r="X47" s="490"/>
      <c r="Y47" s="490"/>
      <c r="Z47" s="490"/>
      <c r="AA47" s="490"/>
    </row>
    <row r="48" spans="1:27">
      <c r="A48" s="602">
        <v>47</v>
      </c>
      <c r="B48" s="505">
        <v>20190730577</v>
      </c>
      <c r="C48" s="505" t="s">
        <v>350</v>
      </c>
      <c r="D48" s="511" t="s">
        <v>268</v>
      </c>
      <c r="E48" s="499" t="s">
        <v>1060</v>
      </c>
      <c r="F48" s="508" t="s">
        <v>386</v>
      </c>
      <c r="G48" s="510" t="s">
        <v>1321</v>
      </c>
      <c r="H48" s="496" t="s">
        <v>1306</v>
      </c>
      <c r="I48" s="601" t="s">
        <v>1326</v>
      </c>
      <c r="J48" s="494">
        <v>45713</v>
      </c>
      <c r="K48" s="494">
        <v>45713</v>
      </c>
      <c r="L48" s="491">
        <v>2</v>
      </c>
      <c r="M48" s="490" t="s">
        <v>1327</v>
      </c>
      <c r="N48" s="490" t="s">
        <v>1193</v>
      </c>
      <c r="O48" s="491" t="s">
        <v>1328</v>
      </c>
      <c r="P48" s="491" t="s">
        <v>423</v>
      </c>
      <c r="Q48" s="491" t="s">
        <v>423</v>
      </c>
      <c r="R48" s="490"/>
      <c r="S48" s="491" t="s">
        <v>423</v>
      </c>
      <c r="T48" s="491" t="s">
        <v>423</v>
      </c>
      <c r="U48" s="490"/>
      <c r="V48" s="490"/>
      <c r="W48" s="490"/>
      <c r="X48" s="490"/>
      <c r="Y48" s="490"/>
      <c r="Z48" s="490"/>
      <c r="AA48" s="490"/>
    </row>
    <row r="49" spans="1:27">
      <c r="A49" s="602">
        <v>48</v>
      </c>
      <c r="B49" s="505">
        <v>20010917771</v>
      </c>
      <c r="C49" s="505" t="s">
        <v>197</v>
      </c>
      <c r="D49" s="511" t="s">
        <v>268</v>
      </c>
      <c r="E49" s="499" t="s">
        <v>1060</v>
      </c>
      <c r="F49" s="508" t="s">
        <v>386</v>
      </c>
      <c r="G49" s="510" t="s">
        <v>1322</v>
      </c>
      <c r="H49" s="496" t="s">
        <v>1306</v>
      </c>
      <c r="I49" s="601" t="s">
        <v>1326</v>
      </c>
      <c r="J49" s="494">
        <v>45713</v>
      </c>
      <c r="K49" s="494">
        <v>45713</v>
      </c>
      <c r="L49" s="491">
        <v>2</v>
      </c>
      <c r="M49" s="490" t="s">
        <v>1327</v>
      </c>
      <c r="N49" s="490" t="s">
        <v>1193</v>
      </c>
      <c r="O49" s="491" t="s">
        <v>1328</v>
      </c>
      <c r="P49" s="491" t="s">
        <v>423</v>
      </c>
      <c r="Q49" s="491" t="s">
        <v>423</v>
      </c>
      <c r="R49" s="490"/>
      <c r="S49" s="491" t="s">
        <v>423</v>
      </c>
      <c r="T49" s="491" t="s">
        <v>423</v>
      </c>
      <c r="U49" s="490"/>
      <c r="V49" s="490"/>
      <c r="W49" s="490"/>
      <c r="X49" s="490"/>
      <c r="Y49" s="490"/>
      <c r="Z49" s="490"/>
      <c r="AA49" s="490"/>
    </row>
    <row r="50" spans="1:27">
      <c r="A50" s="602">
        <v>49</v>
      </c>
      <c r="B50" s="505">
        <v>20150501298</v>
      </c>
      <c r="C50" s="505" t="s">
        <v>606</v>
      </c>
      <c r="D50" s="511" t="s">
        <v>268</v>
      </c>
      <c r="E50" s="499" t="s">
        <v>1060</v>
      </c>
      <c r="F50" s="508" t="s">
        <v>386</v>
      </c>
      <c r="G50" s="510" t="s">
        <v>1323</v>
      </c>
      <c r="H50" s="496" t="s">
        <v>1306</v>
      </c>
      <c r="I50" s="601" t="s">
        <v>1326</v>
      </c>
      <c r="J50" s="494">
        <v>45713</v>
      </c>
      <c r="K50" s="494">
        <v>45713</v>
      </c>
      <c r="L50" s="491">
        <v>2</v>
      </c>
      <c r="M50" s="490" t="s">
        <v>1327</v>
      </c>
      <c r="N50" s="490" t="s">
        <v>1193</v>
      </c>
      <c r="O50" s="491" t="s">
        <v>1328</v>
      </c>
      <c r="P50" s="491" t="s">
        <v>423</v>
      </c>
      <c r="Q50" s="491" t="s">
        <v>423</v>
      </c>
      <c r="R50" s="490"/>
      <c r="S50" s="491" t="s">
        <v>423</v>
      </c>
      <c r="T50" s="491" t="s">
        <v>423</v>
      </c>
      <c r="U50" s="490"/>
      <c r="V50" s="490"/>
      <c r="W50" s="490"/>
      <c r="X50" s="490"/>
      <c r="Y50" s="490"/>
      <c r="Z50" s="490"/>
      <c r="AA50" s="490"/>
    </row>
    <row r="51" spans="1:27">
      <c r="A51" s="602">
        <v>50</v>
      </c>
      <c r="B51" s="505">
        <v>20140610276</v>
      </c>
      <c r="C51" s="505" t="s">
        <v>749</v>
      </c>
      <c r="D51" s="511" t="s">
        <v>278</v>
      </c>
      <c r="E51" s="499" t="s">
        <v>1075</v>
      </c>
      <c r="F51" s="508" t="s">
        <v>385</v>
      </c>
      <c r="G51" s="510" t="s">
        <v>1324</v>
      </c>
      <c r="H51" s="496" t="s">
        <v>1306</v>
      </c>
      <c r="I51" s="601" t="s">
        <v>1326</v>
      </c>
      <c r="J51" s="494">
        <v>45713</v>
      </c>
      <c r="K51" s="494">
        <v>45713</v>
      </c>
      <c r="L51" s="491">
        <v>2</v>
      </c>
      <c r="M51" s="490" t="s">
        <v>1327</v>
      </c>
      <c r="N51" s="490" t="s">
        <v>1193</v>
      </c>
      <c r="O51" s="491" t="s">
        <v>1328</v>
      </c>
      <c r="P51" s="491" t="s">
        <v>423</v>
      </c>
      <c r="Q51" s="491" t="s">
        <v>423</v>
      </c>
      <c r="R51" s="490"/>
      <c r="S51" s="491" t="s">
        <v>423</v>
      </c>
      <c r="T51" s="491" t="s">
        <v>423</v>
      </c>
      <c r="U51" s="490"/>
      <c r="V51" s="490"/>
      <c r="W51" s="490"/>
      <c r="X51" s="490"/>
      <c r="Y51" s="490"/>
      <c r="Z51" s="490"/>
      <c r="AA51" s="490"/>
    </row>
    <row r="52" spans="1:27">
      <c r="A52" s="602">
        <v>51</v>
      </c>
      <c r="B52" s="505">
        <v>20011120778</v>
      </c>
      <c r="C52" s="505" t="s">
        <v>759</v>
      </c>
      <c r="D52" s="511" t="s">
        <v>271</v>
      </c>
      <c r="E52" s="499" t="s">
        <v>1081</v>
      </c>
      <c r="F52" s="508" t="s">
        <v>385</v>
      </c>
      <c r="G52" s="510" t="s">
        <v>1325</v>
      </c>
      <c r="H52" s="496" t="s">
        <v>1306</v>
      </c>
      <c r="I52" s="601" t="s">
        <v>1326</v>
      </c>
      <c r="J52" s="494">
        <v>45713</v>
      </c>
      <c r="K52" s="494">
        <v>45713</v>
      </c>
      <c r="L52" s="491">
        <v>2</v>
      </c>
      <c r="M52" s="490" t="s">
        <v>1327</v>
      </c>
      <c r="N52" s="490" t="s">
        <v>1193</v>
      </c>
      <c r="O52" s="491" t="s">
        <v>1328</v>
      </c>
      <c r="P52" s="491" t="s">
        <v>423</v>
      </c>
      <c r="Q52" s="491" t="s">
        <v>423</v>
      </c>
      <c r="R52" s="490"/>
      <c r="S52" s="491" t="s">
        <v>423</v>
      </c>
      <c r="T52" s="491" t="s">
        <v>423</v>
      </c>
      <c r="U52" s="490"/>
      <c r="V52" s="490"/>
      <c r="W52" s="490"/>
      <c r="X52" s="490"/>
      <c r="Y52" s="490"/>
      <c r="Z52" s="490"/>
      <c r="AA52" s="490"/>
    </row>
    <row r="53" spans="1:27">
      <c r="A53" s="602">
        <v>52</v>
      </c>
      <c r="B53" s="505">
        <v>20070612120</v>
      </c>
      <c r="C53" s="505" t="s">
        <v>439</v>
      </c>
      <c r="D53" s="511" t="s">
        <v>272</v>
      </c>
      <c r="E53" s="499" t="s">
        <v>1081</v>
      </c>
      <c r="F53" s="508" t="s">
        <v>385</v>
      </c>
      <c r="G53" s="510" t="s">
        <v>1309</v>
      </c>
      <c r="H53" s="496" t="s">
        <v>1306</v>
      </c>
      <c r="I53" s="601" t="s">
        <v>1326</v>
      </c>
      <c r="J53" s="494">
        <v>45713</v>
      </c>
      <c r="K53" s="494">
        <v>45713</v>
      </c>
      <c r="L53" s="491">
        <v>2</v>
      </c>
      <c r="M53" s="490" t="s">
        <v>1327</v>
      </c>
      <c r="N53" s="490" t="s">
        <v>1193</v>
      </c>
      <c r="O53" s="491" t="s">
        <v>1328</v>
      </c>
      <c r="P53" s="491" t="s">
        <v>423</v>
      </c>
      <c r="Q53" s="491" t="s">
        <v>423</v>
      </c>
      <c r="R53" s="490"/>
      <c r="S53" s="491" t="s">
        <v>423</v>
      </c>
      <c r="T53" s="491" t="s">
        <v>423</v>
      </c>
      <c r="U53" s="490"/>
      <c r="V53" s="490"/>
      <c r="W53" s="490"/>
      <c r="X53" s="490"/>
      <c r="Y53" s="490"/>
      <c r="Z53" s="490"/>
      <c r="AA53" s="490"/>
    </row>
    <row r="54" spans="1:27">
      <c r="A54" s="602">
        <v>53</v>
      </c>
      <c r="B54" s="505">
        <v>20230109828</v>
      </c>
      <c r="C54" s="505" t="s">
        <v>282</v>
      </c>
      <c r="D54" s="511" t="s">
        <v>270</v>
      </c>
      <c r="E54" s="499" t="s">
        <v>1070</v>
      </c>
      <c r="F54" s="508" t="s">
        <v>385</v>
      </c>
      <c r="G54" s="510" t="s">
        <v>1309</v>
      </c>
      <c r="H54" s="496" t="s">
        <v>1306</v>
      </c>
      <c r="I54" s="601" t="s">
        <v>1326</v>
      </c>
      <c r="J54" s="494">
        <v>45713</v>
      </c>
      <c r="K54" s="494">
        <v>45713</v>
      </c>
      <c r="L54" s="491">
        <v>2</v>
      </c>
      <c r="M54" s="490" t="s">
        <v>1327</v>
      </c>
      <c r="N54" s="490" t="s">
        <v>1193</v>
      </c>
      <c r="O54" s="491" t="s">
        <v>1328</v>
      </c>
      <c r="P54" s="491" t="s">
        <v>423</v>
      </c>
      <c r="Q54" s="491" t="s">
        <v>423</v>
      </c>
      <c r="R54" s="490"/>
      <c r="S54" s="491" t="s">
        <v>423</v>
      </c>
      <c r="T54" s="491" t="s">
        <v>423</v>
      </c>
      <c r="U54" s="490"/>
      <c r="V54" s="490"/>
      <c r="W54" s="490"/>
      <c r="X54" s="490"/>
      <c r="Y54" s="490"/>
      <c r="Z54" s="490"/>
      <c r="AA54" s="490"/>
    </row>
    <row r="55" spans="1:27">
      <c r="A55" s="602">
        <v>54</v>
      </c>
      <c r="B55" s="505">
        <v>19970303584</v>
      </c>
      <c r="C55" s="505" t="s">
        <v>550</v>
      </c>
      <c r="D55" s="511" t="s">
        <v>268</v>
      </c>
      <c r="E55" s="499" t="s">
        <v>1080</v>
      </c>
      <c r="F55" s="508" t="s">
        <v>385</v>
      </c>
      <c r="G55" s="510" t="s">
        <v>1309</v>
      </c>
      <c r="H55" s="496" t="s">
        <v>1306</v>
      </c>
      <c r="I55" s="601" t="s">
        <v>1326</v>
      </c>
      <c r="J55" s="494">
        <v>45713</v>
      </c>
      <c r="K55" s="494">
        <v>45713</v>
      </c>
      <c r="L55" s="491">
        <v>2</v>
      </c>
      <c r="M55" s="490" t="s">
        <v>1327</v>
      </c>
      <c r="N55" s="490" t="s">
        <v>1193</v>
      </c>
      <c r="O55" s="491" t="s">
        <v>1328</v>
      </c>
      <c r="P55" s="491" t="s">
        <v>423</v>
      </c>
      <c r="Q55" s="491" t="s">
        <v>423</v>
      </c>
      <c r="R55" s="490"/>
      <c r="S55" s="491" t="s">
        <v>423</v>
      </c>
      <c r="T55" s="491" t="s">
        <v>423</v>
      </c>
      <c r="U55" s="490"/>
      <c r="V55" s="490"/>
      <c r="W55" s="490"/>
      <c r="X55" s="490"/>
      <c r="Y55" s="490"/>
      <c r="Z55" s="490"/>
      <c r="AA55" s="490"/>
    </row>
    <row r="56" spans="1:27">
      <c r="A56" s="602">
        <v>55</v>
      </c>
      <c r="B56" s="505">
        <v>20010102691</v>
      </c>
      <c r="C56" s="505" t="s">
        <v>351</v>
      </c>
      <c r="D56" s="511" t="s">
        <v>268</v>
      </c>
      <c r="E56" s="499" t="s">
        <v>1076</v>
      </c>
      <c r="F56" s="508" t="s">
        <v>385</v>
      </c>
      <c r="G56" s="510" t="s">
        <v>1309</v>
      </c>
      <c r="H56" s="496" t="s">
        <v>1306</v>
      </c>
      <c r="I56" s="601" t="s">
        <v>1326</v>
      </c>
      <c r="J56" s="494">
        <v>45713</v>
      </c>
      <c r="K56" s="494">
        <v>45713</v>
      </c>
      <c r="L56" s="491">
        <v>2</v>
      </c>
      <c r="M56" s="490" t="s">
        <v>1327</v>
      </c>
      <c r="N56" s="490" t="s">
        <v>1193</v>
      </c>
      <c r="O56" s="491" t="s">
        <v>1328</v>
      </c>
      <c r="P56" s="491" t="s">
        <v>423</v>
      </c>
      <c r="Q56" s="491" t="s">
        <v>423</v>
      </c>
      <c r="R56" s="490"/>
      <c r="S56" s="491" t="s">
        <v>423</v>
      </c>
      <c r="T56" s="491" t="s">
        <v>423</v>
      </c>
      <c r="U56" s="490"/>
      <c r="V56" s="490"/>
      <c r="W56" s="490"/>
      <c r="X56" s="490"/>
      <c r="Y56" s="490"/>
      <c r="Z56" s="490"/>
      <c r="AA56" s="490"/>
    </row>
    <row r="57" spans="1:27">
      <c r="A57" s="602">
        <v>56</v>
      </c>
      <c r="B57" s="505">
        <v>20110126182</v>
      </c>
      <c r="C57" s="505" t="s">
        <v>625</v>
      </c>
      <c r="D57" s="511" t="s">
        <v>271</v>
      </c>
      <c r="E57" s="499" t="s">
        <v>1313</v>
      </c>
      <c r="F57" s="508" t="s">
        <v>385</v>
      </c>
      <c r="G57" s="510" t="s">
        <v>1309</v>
      </c>
      <c r="H57" s="496" t="s">
        <v>1306</v>
      </c>
      <c r="I57" s="601" t="s">
        <v>1326</v>
      </c>
      <c r="J57" s="494">
        <v>45713</v>
      </c>
      <c r="K57" s="494">
        <v>45713</v>
      </c>
      <c r="L57" s="491">
        <v>2</v>
      </c>
      <c r="M57" s="490" t="s">
        <v>1327</v>
      </c>
      <c r="N57" s="490" t="s">
        <v>1193</v>
      </c>
      <c r="O57" s="491" t="s">
        <v>1328</v>
      </c>
      <c r="P57" s="491" t="s">
        <v>423</v>
      </c>
      <c r="Q57" s="491" t="s">
        <v>423</v>
      </c>
      <c r="R57" s="490"/>
      <c r="S57" s="491" t="s">
        <v>423</v>
      </c>
      <c r="T57" s="491" t="s">
        <v>423</v>
      </c>
      <c r="U57" s="490"/>
      <c r="V57" s="490"/>
      <c r="W57" s="490"/>
      <c r="X57" s="490"/>
      <c r="Y57" s="490"/>
      <c r="Z57" s="490"/>
      <c r="AA57" s="490"/>
    </row>
    <row r="58" spans="1:27">
      <c r="A58" s="602">
        <v>57</v>
      </c>
      <c r="B58" s="505">
        <v>20190301568</v>
      </c>
      <c r="C58" s="505" t="s">
        <v>274</v>
      </c>
      <c r="D58" s="511" t="s">
        <v>268</v>
      </c>
      <c r="E58" s="499" t="s">
        <v>1076</v>
      </c>
      <c r="F58" s="508" t="s">
        <v>385</v>
      </c>
      <c r="G58" s="510" t="s">
        <v>1309</v>
      </c>
      <c r="H58" s="496" t="s">
        <v>1306</v>
      </c>
      <c r="I58" s="601" t="s">
        <v>1326</v>
      </c>
      <c r="J58" s="494">
        <v>45713</v>
      </c>
      <c r="K58" s="494">
        <v>45713</v>
      </c>
      <c r="L58" s="491">
        <v>2</v>
      </c>
      <c r="M58" s="490" t="s">
        <v>1327</v>
      </c>
      <c r="N58" s="490" t="s">
        <v>1193</v>
      </c>
      <c r="O58" s="491" t="s">
        <v>1328</v>
      </c>
      <c r="P58" s="491" t="s">
        <v>423</v>
      </c>
      <c r="Q58" s="491" t="s">
        <v>423</v>
      </c>
      <c r="R58" s="490"/>
      <c r="S58" s="491" t="s">
        <v>423</v>
      </c>
      <c r="T58" s="491" t="s">
        <v>423</v>
      </c>
      <c r="U58" s="490"/>
      <c r="V58" s="490"/>
      <c r="W58" s="490"/>
      <c r="X58" s="490"/>
      <c r="Y58" s="490"/>
      <c r="Z58" s="490"/>
      <c r="AA58" s="490"/>
    </row>
    <row r="59" spans="1:27">
      <c r="A59" s="602">
        <v>58</v>
      </c>
      <c r="B59" s="505">
        <v>20180814454</v>
      </c>
      <c r="C59" s="505" t="s">
        <v>812</v>
      </c>
      <c r="D59" s="511" t="s">
        <v>342</v>
      </c>
      <c r="E59" s="499" t="s">
        <v>1076</v>
      </c>
      <c r="F59" s="508" t="s">
        <v>385</v>
      </c>
      <c r="G59" s="510" t="s">
        <v>1309</v>
      </c>
      <c r="H59" s="496" t="s">
        <v>1306</v>
      </c>
      <c r="I59" s="601" t="s">
        <v>1326</v>
      </c>
      <c r="J59" s="494">
        <v>45713</v>
      </c>
      <c r="K59" s="494">
        <v>45713</v>
      </c>
      <c r="L59" s="491">
        <v>2</v>
      </c>
      <c r="M59" s="490" t="s">
        <v>1327</v>
      </c>
      <c r="N59" s="490" t="s">
        <v>1193</v>
      </c>
      <c r="O59" s="491" t="s">
        <v>1328</v>
      </c>
      <c r="P59" s="491" t="s">
        <v>423</v>
      </c>
      <c r="Q59" s="491" t="s">
        <v>423</v>
      </c>
      <c r="R59" s="490"/>
      <c r="S59" s="491" t="s">
        <v>423</v>
      </c>
      <c r="T59" s="491" t="s">
        <v>423</v>
      </c>
      <c r="U59" s="490"/>
      <c r="V59" s="490"/>
      <c r="W59" s="490"/>
      <c r="X59" s="490"/>
      <c r="Y59" s="490"/>
      <c r="Z59" s="490"/>
      <c r="AA59" s="490"/>
    </row>
    <row r="60" spans="1:27">
      <c r="A60" s="602">
        <v>59</v>
      </c>
      <c r="B60" s="505">
        <v>20171108395</v>
      </c>
      <c r="C60" s="505" t="s">
        <v>360</v>
      </c>
      <c r="D60" s="511" t="s">
        <v>272</v>
      </c>
      <c r="E60" s="499" t="s">
        <v>1060</v>
      </c>
      <c r="F60" s="508" t="s">
        <v>385</v>
      </c>
      <c r="G60" s="510" t="s">
        <v>1309</v>
      </c>
      <c r="H60" s="496" t="s">
        <v>1306</v>
      </c>
      <c r="I60" s="601" t="s">
        <v>1326</v>
      </c>
      <c r="J60" s="494">
        <v>45713</v>
      </c>
      <c r="K60" s="494">
        <v>45713</v>
      </c>
      <c r="L60" s="491">
        <v>2</v>
      </c>
      <c r="M60" s="490" t="s">
        <v>1327</v>
      </c>
      <c r="N60" s="490" t="s">
        <v>1193</v>
      </c>
      <c r="O60" s="491" t="s">
        <v>1328</v>
      </c>
      <c r="P60" s="491" t="s">
        <v>423</v>
      </c>
      <c r="Q60" s="491" t="s">
        <v>423</v>
      </c>
      <c r="R60" s="490"/>
      <c r="S60" s="491" t="s">
        <v>423</v>
      </c>
      <c r="T60" s="491" t="s">
        <v>423</v>
      </c>
      <c r="U60" s="490"/>
      <c r="V60" s="490"/>
      <c r="W60" s="490"/>
      <c r="X60" s="490"/>
      <c r="Y60" s="490"/>
      <c r="Z60" s="490"/>
      <c r="AA60" s="490"/>
    </row>
    <row r="61" spans="1:27">
      <c r="A61" s="602">
        <v>60</v>
      </c>
      <c r="B61" s="505">
        <v>20171009387</v>
      </c>
      <c r="C61" s="505" t="s">
        <v>776</v>
      </c>
      <c r="D61" s="511" t="s">
        <v>272</v>
      </c>
      <c r="E61" s="499" t="s">
        <v>1080</v>
      </c>
      <c r="F61" s="508" t="s">
        <v>385</v>
      </c>
      <c r="G61" s="510" t="s">
        <v>1309</v>
      </c>
      <c r="H61" s="496" t="s">
        <v>1306</v>
      </c>
      <c r="I61" s="601" t="s">
        <v>1326</v>
      </c>
      <c r="J61" s="494">
        <v>45713</v>
      </c>
      <c r="K61" s="494">
        <v>45713</v>
      </c>
      <c r="L61" s="491">
        <v>2</v>
      </c>
      <c r="M61" s="490" t="s">
        <v>1327</v>
      </c>
      <c r="N61" s="490" t="s">
        <v>1193</v>
      </c>
      <c r="O61" s="491" t="s">
        <v>1328</v>
      </c>
      <c r="P61" s="491" t="s">
        <v>423</v>
      </c>
      <c r="Q61" s="491" t="s">
        <v>423</v>
      </c>
      <c r="R61" s="490"/>
      <c r="S61" s="491" t="s">
        <v>423</v>
      </c>
      <c r="T61" s="491" t="s">
        <v>423</v>
      </c>
      <c r="U61" s="490"/>
      <c r="V61" s="490"/>
      <c r="W61" s="490"/>
      <c r="X61" s="490"/>
      <c r="Y61" s="490"/>
      <c r="Z61" s="490"/>
      <c r="AA61" s="490"/>
    </row>
    <row r="62" spans="1:27">
      <c r="A62" s="602">
        <v>61</v>
      </c>
      <c r="B62" s="505">
        <v>20180503433</v>
      </c>
      <c r="C62" s="505" t="s">
        <v>636</v>
      </c>
      <c r="D62" s="511" t="s">
        <v>269</v>
      </c>
      <c r="E62" s="499" t="s">
        <v>1080</v>
      </c>
      <c r="F62" s="508" t="s">
        <v>385</v>
      </c>
      <c r="G62" s="510" t="s">
        <v>1309</v>
      </c>
      <c r="H62" s="496" t="s">
        <v>1306</v>
      </c>
      <c r="I62" s="601" t="s">
        <v>1326</v>
      </c>
      <c r="J62" s="494">
        <v>45713</v>
      </c>
      <c r="K62" s="494">
        <v>45713</v>
      </c>
      <c r="L62" s="491">
        <v>2</v>
      </c>
      <c r="M62" s="490" t="s">
        <v>1327</v>
      </c>
      <c r="N62" s="490" t="s">
        <v>1193</v>
      </c>
      <c r="O62" s="491" t="s">
        <v>1328</v>
      </c>
      <c r="P62" s="491" t="s">
        <v>423</v>
      </c>
      <c r="Q62" s="491" t="s">
        <v>423</v>
      </c>
      <c r="R62" s="490"/>
      <c r="S62" s="491" t="s">
        <v>423</v>
      </c>
      <c r="T62" s="491" t="s">
        <v>423</v>
      </c>
      <c r="U62" s="490"/>
      <c r="V62" s="490"/>
      <c r="W62" s="490"/>
      <c r="X62" s="490"/>
      <c r="Y62" s="490"/>
      <c r="Z62" s="490"/>
      <c r="AA62" s="490"/>
    </row>
    <row r="63" spans="1:27">
      <c r="A63" s="602">
        <v>62</v>
      </c>
      <c r="B63" s="505">
        <v>20051122079</v>
      </c>
      <c r="C63" s="505" t="s">
        <v>741</v>
      </c>
      <c r="D63" s="511" t="s">
        <v>272</v>
      </c>
      <c r="E63" s="499" t="s">
        <v>1081</v>
      </c>
      <c r="F63" s="508" t="s">
        <v>385</v>
      </c>
      <c r="G63" s="510" t="s">
        <v>1309</v>
      </c>
      <c r="H63" s="496" t="s">
        <v>1306</v>
      </c>
      <c r="I63" s="601" t="s">
        <v>1326</v>
      </c>
      <c r="J63" s="494">
        <v>45713</v>
      </c>
      <c r="K63" s="494">
        <v>45713</v>
      </c>
      <c r="L63" s="491">
        <v>2</v>
      </c>
      <c r="M63" s="490" t="s">
        <v>1327</v>
      </c>
      <c r="N63" s="490" t="s">
        <v>1193</v>
      </c>
      <c r="O63" s="491" t="s">
        <v>1328</v>
      </c>
      <c r="P63" s="491" t="s">
        <v>423</v>
      </c>
      <c r="Q63" s="491" t="s">
        <v>423</v>
      </c>
      <c r="R63" s="490"/>
      <c r="S63" s="491" t="s">
        <v>423</v>
      </c>
      <c r="T63" s="491" t="s">
        <v>423</v>
      </c>
      <c r="U63" s="490"/>
      <c r="V63" s="490"/>
      <c r="W63" s="490"/>
      <c r="X63" s="490"/>
      <c r="Y63" s="490"/>
      <c r="Z63" s="490"/>
      <c r="AA63" s="490"/>
    </row>
    <row r="64" spans="1:27">
      <c r="A64" s="602">
        <v>63</v>
      </c>
      <c r="B64" s="505">
        <v>20010214717</v>
      </c>
      <c r="C64" s="505" t="s">
        <v>280</v>
      </c>
      <c r="D64" s="511" t="s">
        <v>270</v>
      </c>
      <c r="E64" s="499" t="s">
        <v>1083</v>
      </c>
      <c r="F64" s="508" t="s">
        <v>385</v>
      </c>
      <c r="G64" s="510" t="s">
        <v>1309</v>
      </c>
      <c r="H64" s="496" t="s">
        <v>1306</v>
      </c>
      <c r="I64" s="601" t="s">
        <v>1326</v>
      </c>
      <c r="J64" s="494">
        <v>45713</v>
      </c>
      <c r="K64" s="494">
        <v>45713</v>
      </c>
      <c r="L64" s="491">
        <v>2</v>
      </c>
      <c r="M64" s="490" t="s">
        <v>1327</v>
      </c>
      <c r="N64" s="490" t="s">
        <v>1193</v>
      </c>
      <c r="O64" s="491" t="s">
        <v>1328</v>
      </c>
      <c r="P64" s="491" t="s">
        <v>423</v>
      </c>
      <c r="Q64" s="491" t="s">
        <v>423</v>
      </c>
      <c r="R64" s="490"/>
      <c r="S64" s="491" t="s">
        <v>423</v>
      </c>
      <c r="T64" s="491" t="s">
        <v>423</v>
      </c>
      <c r="U64" s="490"/>
      <c r="V64" s="490"/>
      <c r="W64" s="490"/>
      <c r="X64" s="490"/>
      <c r="Y64" s="490"/>
      <c r="Z64" s="490"/>
      <c r="AA64" s="490"/>
    </row>
    <row r="65" spans="1:27">
      <c r="A65" s="602">
        <v>64</v>
      </c>
      <c r="B65" s="505">
        <v>20100401170</v>
      </c>
      <c r="C65" s="505" t="s">
        <v>373</v>
      </c>
      <c r="D65" s="511" t="s">
        <v>270</v>
      </c>
      <c r="E65" s="499" t="s">
        <v>1083</v>
      </c>
      <c r="F65" s="508" t="s">
        <v>385</v>
      </c>
      <c r="G65" s="510" t="s">
        <v>1309</v>
      </c>
      <c r="H65" s="496" t="s">
        <v>1306</v>
      </c>
      <c r="I65" s="601" t="s">
        <v>1326</v>
      </c>
      <c r="J65" s="494">
        <v>45713</v>
      </c>
      <c r="K65" s="494">
        <v>45713</v>
      </c>
      <c r="L65" s="491">
        <v>2</v>
      </c>
      <c r="M65" s="490" t="s">
        <v>1327</v>
      </c>
      <c r="N65" s="490" t="s">
        <v>1193</v>
      </c>
      <c r="O65" s="491" t="s">
        <v>1328</v>
      </c>
      <c r="P65" s="491" t="s">
        <v>423</v>
      </c>
      <c r="Q65" s="491" t="s">
        <v>423</v>
      </c>
      <c r="R65" s="490"/>
      <c r="S65" s="491" t="s">
        <v>423</v>
      </c>
      <c r="T65" s="491" t="s">
        <v>423</v>
      </c>
      <c r="U65" s="490"/>
      <c r="V65" s="490"/>
      <c r="W65" s="490"/>
      <c r="X65" s="490"/>
      <c r="Y65" s="490"/>
      <c r="Z65" s="490"/>
      <c r="AA65" s="490"/>
    </row>
    <row r="66" spans="1:27">
      <c r="A66" s="602">
        <v>65</v>
      </c>
      <c r="B66" s="505">
        <v>20141028286</v>
      </c>
      <c r="C66" s="505" t="s">
        <v>593</v>
      </c>
      <c r="D66" s="511" t="s">
        <v>278</v>
      </c>
      <c r="E66" s="499" t="s">
        <v>1072</v>
      </c>
      <c r="F66" s="508" t="s">
        <v>385</v>
      </c>
      <c r="G66" s="510" t="s">
        <v>1309</v>
      </c>
      <c r="H66" s="496" t="s">
        <v>1306</v>
      </c>
      <c r="I66" s="601" t="s">
        <v>1326</v>
      </c>
      <c r="J66" s="494">
        <v>45713</v>
      </c>
      <c r="K66" s="494">
        <v>45713</v>
      </c>
      <c r="L66" s="491">
        <v>2</v>
      </c>
      <c r="M66" s="490" t="s">
        <v>1327</v>
      </c>
      <c r="N66" s="490" t="s">
        <v>1193</v>
      </c>
      <c r="O66" s="491" t="s">
        <v>1328</v>
      </c>
      <c r="P66" s="491" t="s">
        <v>423</v>
      </c>
      <c r="Q66" s="491" t="s">
        <v>423</v>
      </c>
      <c r="R66" s="490"/>
      <c r="S66" s="491" t="s">
        <v>423</v>
      </c>
      <c r="T66" s="491" t="s">
        <v>423</v>
      </c>
      <c r="U66" s="490"/>
      <c r="V66" s="490"/>
      <c r="W66" s="490"/>
      <c r="X66" s="490"/>
      <c r="Y66" s="490"/>
      <c r="Z66" s="490"/>
      <c r="AA66" s="490"/>
    </row>
    <row r="67" spans="1:27">
      <c r="A67" s="602">
        <v>66</v>
      </c>
      <c r="B67" s="505">
        <v>20240826846</v>
      </c>
      <c r="C67" s="505" t="s">
        <v>712</v>
      </c>
      <c r="D67" s="511" t="s">
        <v>1303</v>
      </c>
      <c r="E67" s="499" t="s">
        <v>1065</v>
      </c>
      <c r="F67" s="508" t="s">
        <v>386</v>
      </c>
      <c r="G67" s="510" t="s">
        <v>1309</v>
      </c>
      <c r="H67" s="496" t="s">
        <v>1306</v>
      </c>
      <c r="I67" s="601" t="s">
        <v>1326</v>
      </c>
      <c r="J67" s="494">
        <v>45713</v>
      </c>
      <c r="K67" s="494">
        <v>45713</v>
      </c>
      <c r="L67" s="491">
        <v>2</v>
      </c>
      <c r="M67" s="490" t="s">
        <v>1327</v>
      </c>
      <c r="N67" s="490" t="s">
        <v>1193</v>
      </c>
      <c r="O67" s="491" t="s">
        <v>1328</v>
      </c>
      <c r="P67" s="491" t="s">
        <v>423</v>
      </c>
      <c r="Q67" s="491" t="s">
        <v>423</v>
      </c>
      <c r="R67" s="490"/>
      <c r="S67" s="491" t="s">
        <v>423</v>
      </c>
      <c r="T67" s="491" t="s">
        <v>423</v>
      </c>
      <c r="U67" s="490"/>
      <c r="V67" s="490"/>
      <c r="W67" s="490"/>
      <c r="X67" s="490"/>
      <c r="Y67" s="490"/>
      <c r="Z67" s="490"/>
      <c r="AA67" s="490"/>
    </row>
    <row r="68" spans="1:27">
      <c r="A68" s="602">
        <v>67</v>
      </c>
      <c r="B68" s="505">
        <v>20180108416</v>
      </c>
      <c r="C68" s="505" t="s">
        <v>590</v>
      </c>
      <c r="D68" s="511" t="s">
        <v>270</v>
      </c>
      <c r="E68" s="499" t="s">
        <v>1071</v>
      </c>
      <c r="F68" s="508" t="s">
        <v>386</v>
      </c>
      <c r="G68" s="510" t="s">
        <v>1309</v>
      </c>
      <c r="H68" s="496" t="s">
        <v>1306</v>
      </c>
      <c r="I68" s="601" t="s">
        <v>1326</v>
      </c>
      <c r="J68" s="494">
        <v>45713</v>
      </c>
      <c r="K68" s="494">
        <v>45713</v>
      </c>
      <c r="L68" s="491">
        <v>2</v>
      </c>
      <c r="M68" s="490" t="s">
        <v>1327</v>
      </c>
      <c r="N68" s="490" t="s">
        <v>1193</v>
      </c>
      <c r="O68" s="491" t="s">
        <v>1328</v>
      </c>
      <c r="P68" s="491" t="s">
        <v>423</v>
      </c>
      <c r="Q68" s="491" t="s">
        <v>423</v>
      </c>
      <c r="R68" s="490"/>
      <c r="S68" s="491" t="s">
        <v>423</v>
      </c>
      <c r="T68" s="491" t="s">
        <v>423</v>
      </c>
      <c r="U68" s="490"/>
      <c r="V68" s="490"/>
      <c r="W68" s="490"/>
      <c r="X68" s="490"/>
      <c r="Y68" s="490"/>
      <c r="Z68" s="490"/>
      <c r="AA68" s="490"/>
    </row>
    <row r="69" spans="1:27">
      <c r="A69" s="602">
        <v>68</v>
      </c>
      <c r="B69" s="505">
        <v>20171218399</v>
      </c>
      <c r="C69" s="505" t="s">
        <v>591</v>
      </c>
      <c r="D69" s="511" t="s">
        <v>272</v>
      </c>
      <c r="E69" s="499" t="s">
        <v>1060</v>
      </c>
      <c r="F69" s="508" t="s">
        <v>385</v>
      </c>
      <c r="G69" s="510" t="s">
        <v>1309</v>
      </c>
      <c r="H69" s="496" t="s">
        <v>1306</v>
      </c>
      <c r="I69" s="601" t="s">
        <v>1326</v>
      </c>
      <c r="J69" s="494">
        <v>45713</v>
      </c>
      <c r="K69" s="494">
        <v>45713</v>
      </c>
      <c r="L69" s="491">
        <v>2</v>
      </c>
      <c r="M69" s="490" t="s">
        <v>1327</v>
      </c>
      <c r="N69" s="490" t="s">
        <v>1193</v>
      </c>
      <c r="O69" s="491" t="s">
        <v>1328</v>
      </c>
      <c r="P69" s="491" t="s">
        <v>423</v>
      </c>
      <c r="Q69" s="491" t="s">
        <v>423</v>
      </c>
      <c r="R69" s="490"/>
      <c r="S69" s="491" t="s">
        <v>423</v>
      </c>
      <c r="T69" s="491" t="s">
        <v>423</v>
      </c>
      <c r="U69" s="490"/>
      <c r="V69" s="490"/>
      <c r="W69" s="490"/>
      <c r="X69" s="490"/>
      <c r="Y69" s="490"/>
      <c r="Z69" s="490"/>
      <c r="AA69" s="490"/>
    </row>
    <row r="70" spans="1:27">
      <c r="A70" s="602">
        <v>69</v>
      </c>
      <c r="B70" s="507">
        <v>20170410334</v>
      </c>
      <c r="C70" s="507" t="s">
        <v>604</v>
      </c>
      <c r="D70" s="511" t="s">
        <v>271</v>
      </c>
      <c r="E70" s="499" t="s">
        <v>1060</v>
      </c>
      <c r="F70" s="508" t="s">
        <v>385</v>
      </c>
      <c r="G70" s="510" t="s">
        <v>1309</v>
      </c>
      <c r="H70" s="496" t="s">
        <v>1306</v>
      </c>
      <c r="I70" s="601" t="s">
        <v>1326</v>
      </c>
      <c r="J70" s="494">
        <v>45713</v>
      </c>
      <c r="K70" s="494">
        <v>45713</v>
      </c>
      <c r="L70" s="491">
        <v>2</v>
      </c>
      <c r="M70" s="490" t="s">
        <v>1327</v>
      </c>
      <c r="N70" s="490" t="s">
        <v>1193</v>
      </c>
      <c r="O70" s="491" t="s">
        <v>1328</v>
      </c>
      <c r="P70" s="491" t="s">
        <v>423</v>
      </c>
      <c r="Q70" s="491" t="s">
        <v>423</v>
      </c>
      <c r="R70" s="490"/>
      <c r="S70" s="491" t="s">
        <v>423</v>
      </c>
      <c r="T70" s="491" t="s">
        <v>423</v>
      </c>
      <c r="U70" s="490"/>
      <c r="V70" s="490"/>
      <c r="W70" s="490"/>
      <c r="X70" s="490"/>
      <c r="Y70" s="490"/>
      <c r="Z70" s="490"/>
      <c r="AA70" s="490"/>
    </row>
    <row r="71" spans="1:27">
      <c r="A71" s="602">
        <v>70</v>
      </c>
      <c r="B71" s="507">
        <v>20120215203</v>
      </c>
      <c r="C71" s="507" t="s">
        <v>644</v>
      </c>
      <c r="D71" s="511" t="s">
        <v>272</v>
      </c>
      <c r="E71" s="499" t="s">
        <v>1082</v>
      </c>
      <c r="F71" s="508" t="s">
        <v>385</v>
      </c>
      <c r="G71" s="510" t="s">
        <v>1309</v>
      </c>
      <c r="H71" s="496" t="s">
        <v>1306</v>
      </c>
      <c r="I71" s="601" t="s">
        <v>1326</v>
      </c>
      <c r="J71" s="494">
        <v>45713</v>
      </c>
      <c r="K71" s="494">
        <v>45713</v>
      </c>
      <c r="L71" s="491">
        <v>2</v>
      </c>
      <c r="M71" s="490" t="s">
        <v>1327</v>
      </c>
      <c r="N71" s="490" t="s">
        <v>1193</v>
      </c>
      <c r="O71" s="491" t="s">
        <v>1328</v>
      </c>
      <c r="P71" s="491" t="s">
        <v>423</v>
      </c>
      <c r="Q71" s="491" t="s">
        <v>423</v>
      </c>
      <c r="R71" s="490"/>
      <c r="S71" s="491" t="s">
        <v>423</v>
      </c>
      <c r="T71" s="491" t="s">
        <v>423</v>
      </c>
      <c r="U71" s="490"/>
      <c r="V71" s="490"/>
      <c r="W71" s="490"/>
      <c r="X71" s="490"/>
      <c r="Y71" s="490"/>
      <c r="Z71" s="490"/>
      <c r="AA71" s="490"/>
    </row>
    <row r="72" spans="1:27">
      <c r="A72" s="602">
        <v>71</v>
      </c>
      <c r="B72" s="507">
        <v>20141103187</v>
      </c>
      <c r="C72" s="507" t="s">
        <v>908</v>
      </c>
      <c r="D72" s="511" t="s">
        <v>272</v>
      </c>
      <c r="E72" s="499" t="s">
        <v>1081</v>
      </c>
      <c r="F72" s="508" t="s">
        <v>386</v>
      </c>
      <c r="G72" s="510" t="s">
        <v>1309</v>
      </c>
      <c r="H72" s="496" t="s">
        <v>1306</v>
      </c>
      <c r="I72" s="601" t="s">
        <v>1326</v>
      </c>
      <c r="J72" s="494">
        <v>45713</v>
      </c>
      <c r="K72" s="494">
        <v>45713</v>
      </c>
      <c r="L72" s="491">
        <v>2</v>
      </c>
      <c r="M72" s="490" t="s">
        <v>1327</v>
      </c>
      <c r="N72" s="490" t="s">
        <v>1193</v>
      </c>
      <c r="O72" s="491" t="s">
        <v>1328</v>
      </c>
      <c r="P72" s="491" t="s">
        <v>423</v>
      </c>
      <c r="Q72" s="491" t="s">
        <v>423</v>
      </c>
      <c r="R72" s="490"/>
      <c r="S72" s="491" t="s">
        <v>423</v>
      </c>
      <c r="T72" s="491" t="s">
        <v>423</v>
      </c>
      <c r="U72" s="490"/>
      <c r="V72" s="490"/>
      <c r="W72" s="490"/>
      <c r="X72" s="490"/>
      <c r="Y72" s="490"/>
      <c r="Z72" s="490"/>
      <c r="AA72" s="490"/>
    </row>
    <row r="73" spans="1:27">
      <c r="A73" s="602">
        <v>72</v>
      </c>
      <c r="B73" s="507">
        <v>20010102679</v>
      </c>
      <c r="C73" s="507" t="s">
        <v>990</v>
      </c>
      <c r="D73" s="511" t="s">
        <v>270</v>
      </c>
      <c r="E73" s="499" t="s">
        <v>1081</v>
      </c>
      <c r="F73" s="508" t="s">
        <v>385</v>
      </c>
      <c r="G73" s="510" t="s">
        <v>1309</v>
      </c>
      <c r="H73" s="496" t="s">
        <v>1306</v>
      </c>
      <c r="I73" s="601" t="s">
        <v>1326</v>
      </c>
      <c r="J73" s="494">
        <v>45713</v>
      </c>
      <c r="K73" s="494">
        <v>45713</v>
      </c>
      <c r="L73" s="491">
        <v>2</v>
      </c>
      <c r="M73" s="490" t="s">
        <v>1327</v>
      </c>
      <c r="N73" s="490" t="s">
        <v>1193</v>
      </c>
      <c r="O73" s="491" t="s">
        <v>1328</v>
      </c>
      <c r="P73" s="491" t="s">
        <v>423</v>
      </c>
      <c r="Q73" s="491" t="s">
        <v>423</v>
      </c>
      <c r="R73" s="490"/>
      <c r="S73" s="491" t="s">
        <v>423</v>
      </c>
      <c r="T73" s="491" t="s">
        <v>423</v>
      </c>
      <c r="U73" s="490"/>
      <c r="V73" s="490"/>
      <c r="W73" s="490"/>
      <c r="X73" s="490"/>
      <c r="Y73" s="490"/>
      <c r="Z73" s="490"/>
      <c r="AA73" s="490"/>
    </row>
    <row r="74" spans="1:27">
      <c r="A74" s="602">
        <v>73</v>
      </c>
      <c r="B74" s="507">
        <v>20180103414</v>
      </c>
      <c r="C74" s="507" t="s">
        <v>335</v>
      </c>
      <c r="D74" s="511" t="s">
        <v>268</v>
      </c>
      <c r="E74" s="499" t="s">
        <v>1076</v>
      </c>
      <c r="F74" s="508" t="s">
        <v>385</v>
      </c>
      <c r="G74" s="510" t="s">
        <v>1309</v>
      </c>
      <c r="H74" s="496" t="s">
        <v>1306</v>
      </c>
      <c r="I74" s="601" t="s">
        <v>1326</v>
      </c>
      <c r="J74" s="494">
        <v>45713</v>
      </c>
      <c r="K74" s="494">
        <v>45713</v>
      </c>
      <c r="L74" s="491">
        <v>2</v>
      </c>
      <c r="M74" s="490" t="s">
        <v>1327</v>
      </c>
      <c r="N74" s="490" t="s">
        <v>1193</v>
      </c>
      <c r="O74" s="491" t="s">
        <v>1328</v>
      </c>
      <c r="P74" s="491" t="s">
        <v>423</v>
      </c>
      <c r="Q74" s="491" t="s">
        <v>423</v>
      </c>
      <c r="R74" s="490"/>
      <c r="S74" s="491" t="s">
        <v>423</v>
      </c>
      <c r="T74" s="491" t="s">
        <v>423</v>
      </c>
      <c r="U74" s="490"/>
      <c r="V74" s="490"/>
      <c r="W74" s="490"/>
      <c r="X74" s="490"/>
      <c r="Y74" s="490"/>
      <c r="Z74" s="490"/>
      <c r="AA74" s="490"/>
    </row>
    <row r="75" spans="1:27">
      <c r="A75" s="602">
        <v>74</v>
      </c>
      <c r="B75" s="507">
        <v>20180102410</v>
      </c>
      <c r="C75" s="507" t="s">
        <v>569</v>
      </c>
      <c r="D75" s="511" t="s">
        <v>269</v>
      </c>
      <c r="E75" s="499" t="s">
        <v>1076</v>
      </c>
      <c r="F75" s="508" t="s">
        <v>385</v>
      </c>
      <c r="G75" s="510" t="s">
        <v>1309</v>
      </c>
      <c r="H75" s="496" t="s">
        <v>1306</v>
      </c>
      <c r="I75" s="601" t="s">
        <v>1326</v>
      </c>
      <c r="J75" s="494">
        <v>45713</v>
      </c>
      <c r="K75" s="494">
        <v>45713</v>
      </c>
      <c r="L75" s="491">
        <v>2</v>
      </c>
      <c r="M75" s="490" t="s">
        <v>1327</v>
      </c>
      <c r="N75" s="490" t="s">
        <v>1193</v>
      </c>
      <c r="O75" s="491" t="s">
        <v>1328</v>
      </c>
      <c r="P75" s="491" t="s">
        <v>423</v>
      </c>
      <c r="Q75" s="491" t="s">
        <v>423</v>
      </c>
      <c r="R75" s="490"/>
      <c r="S75" s="491" t="s">
        <v>423</v>
      </c>
      <c r="T75" s="491" t="s">
        <v>423</v>
      </c>
      <c r="U75" s="490"/>
      <c r="V75" s="490"/>
      <c r="W75" s="490"/>
      <c r="X75" s="490"/>
      <c r="Y75" s="490"/>
      <c r="Z75" s="490"/>
      <c r="AA75" s="490"/>
    </row>
    <row r="76" spans="1:27">
      <c r="A76" s="602">
        <v>75</v>
      </c>
      <c r="B76" s="507">
        <v>20000112639</v>
      </c>
      <c r="C76" s="507" t="s">
        <v>352</v>
      </c>
      <c r="D76" s="511" t="s">
        <v>268</v>
      </c>
      <c r="E76" s="499" t="s">
        <v>1076</v>
      </c>
      <c r="F76" s="508" t="s">
        <v>385</v>
      </c>
      <c r="G76" s="510" t="s">
        <v>1309</v>
      </c>
      <c r="H76" s="496" t="s">
        <v>1306</v>
      </c>
      <c r="I76" s="601" t="s">
        <v>1326</v>
      </c>
      <c r="J76" s="494">
        <v>45713</v>
      </c>
      <c r="K76" s="494">
        <v>45713</v>
      </c>
      <c r="L76" s="491">
        <v>2</v>
      </c>
      <c r="M76" s="490" t="s">
        <v>1327</v>
      </c>
      <c r="N76" s="490" t="s">
        <v>1193</v>
      </c>
      <c r="O76" s="491" t="s">
        <v>1328</v>
      </c>
      <c r="P76" s="491" t="s">
        <v>423</v>
      </c>
      <c r="Q76" s="491" t="s">
        <v>423</v>
      </c>
      <c r="R76" s="490"/>
      <c r="S76" s="491" t="s">
        <v>423</v>
      </c>
      <c r="T76" s="491" t="s">
        <v>423</v>
      </c>
      <c r="U76" s="490"/>
      <c r="V76" s="490"/>
      <c r="W76" s="490"/>
      <c r="X76" s="490"/>
      <c r="Y76" s="490"/>
      <c r="Z76" s="490"/>
      <c r="AA76" s="490"/>
    </row>
    <row r="77" spans="1:27">
      <c r="A77" s="602">
        <v>76</v>
      </c>
      <c r="B77" s="507">
        <v>20120807223</v>
      </c>
      <c r="C77" s="507" t="s">
        <v>818</v>
      </c>
      <c r="D77" s="511" t="s">
        <v>268</v>
      </c>
      <c r="E77" s="507" t="s">
        <v>1067</v>
      </c>
      <c r="F77" s="508" t="s">
        <v>386</v>
      </c>
      <c r="G77" s="510" t="s">
        <v>1309</v>
      </c>
      <c r="H77" s="496" t="s">
        <v>1306</v>
      </c>
      <c r="I77" s="601" t="s">
        <v>1326</v>
      </c>
      <c r="J77" s="494">
        <v>45713</v>
      </c>
      <c r="K77" s="494">
        <v>45713</v>
      </c>
      <c r="L77" s="491">
        <v>2</v>
      </c>
      <c r="M77" s="490" t="s">
        <v>1327</v>
      </c>
      <c r="N77" s="490" t="s">
        <v>1193</v>
      </c>
      <c r="O77" s="491" t="s">
        <v>1328</v>
      </c>
      <c r="P77" s="491" t="s">
        <v>423</v>
      </c>
      <c r="Q77" s="491" t="s">
        <v>423</v>
      </c>
      <c r="R77" s="490"/>
      <c r="S77" s="491" t="s">
        <v>423</v>
      </c>
      <c r="T77" s="491" t="s">
        <v>423</v>
      </c>
      <c r="U77" s="490"/>
      <c r="V77" s="490"/>
      <c r="W77" s="490"/>
      <c r="X77" s="490"/>
      <c r="Y77" s="490"/>
      <c r="Z77" s="490"/>
      <c r="AA77" s="490"/>
    </row>
    <row r="78" spans="1:27">
      <c r="A78" s="602">
        <v>77</v>
      </c>
      <c r="B78" s="507">
        <v>20201013612</v>
      </c>
      <c r="C78" s="507" t="s">
        <v>872</v>
      </c>
      <c r="D78" s="511" t="s">
        <v>270</v>
      </c>
      <c r="E78" s="507" t="s">
        <v>1067</v>
      </c>
      <c r="F78" s="508" t="s">
        <v>386</v>
      </c>
      <c r="G78" s="510" t="s">
        <v>1309</v>
      </c>
      <c r="H78" s="496" t="s">
        <v>1306</v>
      </c>
      <c r="I78" s="601" t="s">
        <v>1326</v>
      </c>
      <c r="J78" s="494">
        <v>45713</v>
      </c>
      <c r="K78" s="494">
        <v>45713</v>
      </c>
      <c r="L78" s="491">
        <v>2</v>
      </c>
      <c r="M78" s="490" t="s">
        <v>1327</v>
      </c>
      <c r="N78" s="490" t="s">
        <v>1193</v>
      </c>
      <c r="O78" s="491" t="s">
        <v>1328</v>
      </c>
      <c r="P78" s="491" t="s">
        <v>423</v>
      </c>
      <c r="Q78" s="491" t="s">
        <v>423</v>
      </c>
      <c r="R78" s="490"/>
      <c r="S78" s="491" t="s">
        <v>423</v>
      </c>
      <c r="T78" s="491" t="s">
        <v>423</v>
      </c>
      <c r="U78" s="490"/>
      <c r="V78" s="490"/>
      <c r="W78" s="490"/>
      <c r="X78" s="490"/>
      <c r="Y78" s="490"/>
      <c r="Z78" s="490"/>
      <c r="AA78" s="490"/>
    </row>
    <row r="79" spans="1:27">
      <c r="A79" s="602">
        <v>78</v>
      </c>
      <c r="B79" s="499">
        <v>20240826845</v>
      </c>
      <c r="C79" s="499" t="s">
        <v>713</v>
      </c>
      <c r="D79" s="511" t="s">
        <v>270</v>
      </c>
      <c r="E79" s="499" t="s">
        <v>1060</v>
      </c>
      <c r="F79" s="508" t="s">
        <v>385</v>
      </c>
      <c r="G79" s="510" t="s">
        <v>1310</v>
      </c>
      <c r="H79" s="497" t="s">
        <v>1306</v>
      </c>
      <c r="I79" s="601" t="s">
        <v>1326</v>
      </c>
      <c r="J79" s="494">
        <v>45713</v>
      </c>
      <c r="K79" s="494">
        <v>45713</v>
      </c>
      <c r="L79" s="491">
        <v>2</v>
      </c>
      <c r="M79" s="490" t="s">
        <v>1327</v>
      </c>
      <c r="N79" s="490" t="s">
        <v>1193</v>
      </c>
      <c r="O79" s="491" t="s">
        <v>1328</v>
      </c>
      <c r="P79" s="491" t="s">
        <v>423</v>
      </c>
      <c r="Q79" s="491" t="s">
        <v>423</v>
      </c>
      <c r="R79" s="490"/>
      <c r="S79" s="491" t="s">
        <v>423</v>
      </c>
      <c r="T79" s="491" t="s">
        <v>423</v>
      </c>
      <c r="U79" s="490"/>
      <c r="V79" s="490"/>
      <c r="W79" s="490"/>
      <c r="X79" s="490"/>
      <c r="Y79" s="490"/>
      <c r="Z79" s="490"/>
      <c r="AA79" s="490"/>
    </row>
    <row r="80" spans="1:27">
      <c r="A80" s="602">
        <v>79</v>
      </c>
      <c r="B80" s="499">
        <v>20240826846</v>
      </c>
      <c r="C80" s="499" t="s">
        <v>713</v>
      </c>
      <c r="D80" s="511" t="s">
        <v>270</v>
      </c>
      <c r="E80" s="499" t="s">
        <v>1060</v>
      </c>
      <c r="F80" s="508" t="s">
        <v>385</v>
      </c>
      <c r="G80" s="510" t="s">
        <v>1330</v>
      </c>
      <c r="H80" s="490" t="s">
        <v>1306</v>
      </c>
      <c r="I80" s="601" t="s">
        <v>1331</v>
      </c>
      <c r="J80" s="494">
        <v>45716</v>
      </c>
      <c r="K80" s="494">
        <v>45716</v>
      </c>
      <c r="L80" s="491">
        <v>3</v>
      </c>
      <c r="M80" s="490" t="s">
        <v>1327</v>
      </c>
      <c r="N80" s="490" t="s">
        <v>1295</v>
      </c>
      <c r="O80" s="491" t="s">
        <v>1333</v>
      </c>
      <c r="P80" s="491" t="s">
        <v>423</v>
      </c>
      <c r="Q80" s="491" t="s">
        <v>423</v>
      </c>
      <c r="R80" s="490"/>
      <c r="S80" s="491" t="s">
        <v>423</v>
      </c>
      <c r="T80" s="491" t="s">
        <v>423</v>
      </c>
      <c r="U80" s="490"/>
      <c r="V80" s="490"/>
      <c r="W80" s="490"/>
      <c r="X80" s="490"/>
      <c r="Y80" s="490"/>
      <c r="Z80" s="490"/>
      <c r="AA80" s="490"/>
    </row>
    <row r="81" spans="1:27">
      <c r="A81" s="602">
        <v>80</v>
      </c>
      <c r="B81" s="508">
        <v>20240826846</v>
      </c>
      <c r="C81" s="507" t="s">
        <v>712</v>
      </c>
      <c r="D81" s="511" t="s">
        <v>1303</v>
      </c>
      <c r="E81" s="499" t="s">
        <v>1065</v>
      </c>
      <c r="F81" s="508" t="s">
        <v>386</v>
      </c>
      <c r="G81" s="510" t="s">
        <v>1330</v>
      </c>
      <c r="H81" s="490" t="s">
        <v>1306</v>
      </c>
      <c r="I81" s="601" t="s">
        <v>1331</v>
      </c>
      <c r="J81" s="494">
        <v>45716</v>
      </c>
      <c r="K81" s="494">
        <v>45716</v>
      </c>
      <c r="L81" s="491">
        <v>3</v>
      </c>
      <c r="M81" s="490" t="s">
        <v>1327</v>
      </c>
      <c r="N81" s="490" t="s">
        <v>1295</v>
      </c>
      <c r="O81" s="491" t="s">
        <v>1333</v>
      </c>
      <c r="P81" s="491" t="s">
        <v>423</v>
      </c>
      <c r="Q81" s="491" t="s">
        <v>423</v>
      </c>
      <c r="R81" s="490"/>
      <c r="S81" s="491" t="s">
        <v>423</v>
      </c>
      <c r="T81" s="491" t="s">
        <v>423</v>
      </c>
      <c r="U81" s="490"/>
      <c r="V81" s="490"/>
      <c r="W81" s="490"/>
      <c r="X81" s="490"/>
      <c r="Y81" s="490"/>
      <c r="Z81" s="490"/>
      <c r="AA81" s="490"/>
    </row>
    <row r="82" spans="1:27">
      <c r="A82" s="602">
        <v>81</v>
      </c>
      <c r="B82" s="508">
        <v>20021101902</v>
      </c>
      <c r="C82" s="507" t="s">
        <v>375</v>
      </c>
      <c r="D82" s="511" t="s">
        <v>270</v>
      </c>
      <c r="E82" s="499" t="s">
        <v>1313</v>
      </c>
      <c r="F82" s="508" t="s">
        <v>386</v>
      </c>
      <c r="G82" s="510" t="s">
        <v>1330</v>
      </c>
      <c r="H82" s="490" t="s">
        <v>1306</v>
      </c>
      <c r="I82" s="601" t="s">
        <v>1331</v>
      </c>
      <c r="J82" s="494">
        <v>45716</v>
      </c>
      <c r="K82" s="494">
        <v>45716</v>
      </c>
      <c r="L82" s="491">
        <v>3</v>
      </c>
      <c r="M82" s="490" t="s">
        <v>1327</v>
      </c>
      <c r="N82" s="490" t="s">
        <v>1295</v>
      </c>
      <c r="O82" s="491" t="s">
        <v>1333</v>
      </c>
      <c r="P82" s="491" t="s">
        <v>423</v>
      </c>
      <c r="Q82" s="491" t="s">
        <v>423</v>
      </c>
      <c r="R82" s="490"/>
      <c r="S82" s="491" t="s">
        <v>423</v>
      </c>
      <c r="T82" s="491" t="s">
        <v>423</v>
      </c>
      <c r="U82" s="490"/>
      <c r="V82" s="490"/>
      <c r="W82" s="490"/>
      <c r="X82" s="490"/>
      <c r="Y82" s="490"/>
      <c r="Z82" s="490"/>
      <c r="AA82" s="490"/>
    </row>
    <row r="83" spans="1:27">
      <c r="A83" s="602">
        <v>82</v>
      </c>
      <c r="B83" s="508">
        <v>20180102406</v>
      </c>
      <c r="C83" s="507" t="s">
        <v>993</v>
      </c>
      <c r="D83" s="511" t="s">
        <v>270</v>
      </c>
      <c r="E83" s="499" t="s">
        <v>1067</v>
      </c>
      <c r="F83" s="508" t="s">
        <v>386</v>
      </c>
      <c r="G83" s="510" t="s">
        <v>1330</v>
      </c>
      <c r="H83" s="490" t="s">
        <v>1306</v>
      </c>
      <c r="I83" s="601" t="s">
        <v>1331</v>
      </c>
      <c r="J83" s="494">
        <v>45716</v>
      </c>
      <c r="K83" s="494">
        <v>45716</v>
      </c>
      <c r="L83" s="491">
        <v>3</v>
      </c>
      <c r="M83" s="490" t="s">
        <v>1327</v>
      </c>
      <c r="N83" s="490" t="s">
        <v>1295</v>
      </c>
      <c r="O83" s="491" t="s">
        <v>1333</v>
      </c>
      <c r="P83" s="491" t="s">
        <v>423</v>
      </c>
      <c r="Q83" s="491" t="s">
        <v>423</v>
      </c>
      <c r="R83" s="490"/>
      <c r="S83" s="491" t="s">
        <v>423</v>
      </c>
      <c r="T83" s="491" t="s">
        <v>423</v>
      </c>
      <c r="U83" s="490"/>
      <c r="V83" s="490"/>
      <c r="W83" s="490"/>
      <c r="X83" s="490"/>
      <c r="Y83" s="490"/>
      <c r="Z83" s="490"/>
      <c r="AA83" s="490"/>
    </row>
    <row r="84" spans="1:27">
      <c r="A84" s="602">
        <v>83</v>
      </c>
      <c r="B84" s="508">
        <v>20120807223</v>
      </c>
      <c r="C84" s="507" t="s">
        <v>818</v>
      </c>
      <c r="D84" s="511" t="s">
        <v>268</v>
      </c>
      <c r="E84" s="499" t="s">
        <v>1067</v>
      </c>
      <c r="F84" s="508" t="s">
        <v>386</v>
      </c>
      <c r="G84" s="510" t="s">
        <v>1330</v>
      </c>
      <c r="H84" s="490" t="s">
        <v>1306</v>
      </c>
      <c r="I84" s="601" t="s">
        <v>1331</v>
      </c>
      <c r="J84" s="494">
        <v>45716</v>
      </c>
      <c r="K84" s="494">
        <v>45716</v>
      </c>
      <c r="L84" s="491">
        <v>3</v>
      </c>
      <c r="M84" s="490" t="s">
        <v>1327</v>
      </c>
      <c r="N84" s="490" t="s">
        <v>1295</v>
      </c>
      <c r="O84" s="491" t="s">
        <v>1333</v>
      </c>
      <c r="P84" s="491" t="s">
        <v>423</v>
      </c>
      <c r="Q84" s="491" t="s">
        <v>423</v>
      </c>
      <c r="R84" s="490"/>
      <c r="S84" s="491" t="s">
        <v>423</v>
      </c>
      <c r="T84" s="491" t="s">
        <v>423</v>
      </c>
      <c r="U84" s="490"/>
      <c r="V84" s="490"/>
      <c r="W84" s="490"/>
      <c r="X84" s="490"/>
      <c r="Y84" s="490"/>
      <c r="Z84" s="490"/>
      <c r="AA84" s="490"/>
    </row>
    <row r="85" spans="1:27">
      <c r="A85" s="602">
        <v>84</v>
      </c>
      <c r="B85" s="508">
        <v>20230109828</v>
      </c>
      <c r="C85" s="507" t="s">
        <v>282</v>
      </c>
      <c r="D85" s="511" t="s">
        <v>270</v>
      </c>
      <c r="E85" s="499" t="s">
        <v>1070</v>
      </c>
      <c r="F85" s="508" t="s">
        <v>385</v>
      </c>
      <c r="G85" s="510" t="s">
        <v>1330</v>
      </c>
      <c r="H85" s="490" t="s">
        <v>1306</v>
      </c>
      <c r="I85" s="601" t="s">
        <v>1331</v>
      </c>
      <c r="J85" s="494">
        <v>45716</v>
      </c>
      <c r="K85" s="494">
        <v>45716</v>
      </c>
      <c r="L85" s="491">
        <v>3</v>
      </c>
      <c r="M85" s="490" t="s">
        <v>1327</v>
      </c>
      <c r="N85" s="490" t="s">
        <v>1295</v>
      </c>
      <c r="O85" s="491" t="s">
        <v>1333</v>
      </c>
      <c r="P85" s="491" t="s">
        <v>423</v>
      </c>
      <c r="Q85" s="491" t="s">
        <v>423</v>
      </c>
      <c r="R85" s="490"/>
      <c r="S85" s="491" t="s">
        <v>423</v>
      </c>
      <c r="T85" s="491" t="s">
        <v>423</v>
      </c>
      <c r="U85" s="490"/>
      <c r="V85" s="490"/>
      <c r="W85" s="490"/>
      <c r="X85" s="490"/>
      <c r="Y85" s="490"/>
      <c r="Z85" s="490"/>
      <c r="AA85" s="490"/>
    </row>
    <row r="86" spans="1:27">
      <c r="A86" s="602">
        <v>85</v>
      </c>
      <c r="B86" s="508">
        <v>20191111590</v>
      </c>
      <c r="C86" s="507" t="s">
        <v>834</v>
      </c>
      <c r="D86" s="511" t="s">
        <v>271</v>
      </c>
      <c r="E86" s="499" t="s">
        <v>1060</v>
      </c>
      <c r="F86" s="508" t="s">
        <v>385</v>
      </c>
      <c r="G86" s="510" t="s">
        <v>1330</v>
      </c>
      <c r="H86" s="490" t="s">
        <v>1306</v>
      </c>
      <c r="I86" s="601" t="s">
        <v>1331</v>
      </c>
      <c r="J86" s="494">
        <v>45716</v>
      </c>
      <c r="K86" s="494">
        <v>45716</v>
      </c>
      <c r="L86" s="491">
        <v>3</v>
      </c>
      <c r="M86" s="490" t="s">
        <v>1327</v>
      </c>
      <c r="N86" s="490" t="s">
        <v>1295</v>
      </c>
      <c r="O86" s="491" t="s">
        <v>1333</v>
      </c>
      <c r="P86" s="491" t="s">
        <v>423</v>
      </c>
      <c r="Q86" s="491" t="s">
        <v>423</v>
      </c>
      <c r="R86" s="490"/>
      <c r="S86" s="491" t="s">
        <v>423</v>
      </c>
      <c r="T86" s="491" t="s">
        <v>423</v>
      </c>
      <c r="U86" s="490"/>
      <c r="V86" s="490"/>
      <c r="W86" s="490"/>
      <c r="X86" s="490"/>
      <c r="Y86" s="490"/>
      <c r="Z86" s="490"/>
      <c r="AA86" s="490"/>
    </row>
    <row r="87" spans="1:27">
      <c r="A87" s="602">
        <v>86</v>
      </c>
      <c r="B87" s="508">
        <v>20171218399</v>
      </c>
      <c r="C87" s="507" t="s">
        <v>591</v>
      </c>
      <c r="D87" s="511" t="s">
        <v>272</v>
      </c>
      <c r="E87" s="499" t="s">
        <v>1060</v>
      </c>
      <c r="F87" s="508" t="s">
        <v>385</v>
      </c>
      <c r="G87" s="510" t="s">
        <v>1330</v>
      </c>
      <c r="H87" s="490" t="s">
        <v>1306</v>
      </c>
      <c r="I87" s="601" t="s">
        <v>1331</v>
      </c>
      <c r="J87" s="494">
        <v>45716</v>
      </c>
      <c r="K87" s="494">
        <v>45716</v>
      </c>
      <c r="L87" s="491">
        <v>3</v>
      </c>
      <c r="M87" s="490" t="s">
        <v>1327</v>
      </c>
      <c r="N87" s="490" t="s">
        <v>1295</v>
      </c>
      <c r="O87" s="491" t="s">
        <v>1333</v>
      </c>
      <c r="P87" s="491" t="s">
        <v>423</v>
      </c>
      <c r="Q87" s="491" t="s">
        <v>423</v>
      </c>
      <c r="R87" s="490"/>
      <c r="S87" s="491" t="s">
        <v>423</v>
      </c>
      <c r="T87" s="491" t="s">
        <v>423</v>
      </c>
      <c r="U87" s="490"/>
      <c r="V87" s="490"/>
      <c r="W87" s="490"/>
      <c r="X87" s="490"/>
      <c r="Y87" s="490"/>
      <c r="Z87" s="490"/>
      <c r="AA87" s="490"/>
    </row>
    <row r="88" spans="1:27">
      <c r="A88" s="602">
        <v>87</v>
      </c>
      <c r="B88" s="508">
        <v>20010917771</v>
      </c>
      <c r="C88" s="507" t="s">
        <v>197</v>
      </c>
      <c r="D88" s="511" t="s">
        <v>268</v>
      </c>
      <c r="E88" s="499" t="s">
        <v>1060</v>
      </c>
      <c r="F88" s="508" t="s">
        <v>386</v>
      </c>
      <c r="G88" s="510" t="s">
        <v>1330</v>
      </c>
      <c r="H88" s="490" t="s">
        <v>1306</v>
      </c>
      <c r="I88" s="601" t="s">
        <v>1331</v>
      </c>
      <c r="J88" s="494">
        <v>45716</v>
      </c>
      <c r="K88" s="494">
        <v>45716</v>
      </c>
      <c r="L88" s="491">
        <v>3</v>
      </c>
      <c r="M88" s="490" t="s">
        <v>1327</v>
      </c>
      <c r="N88" s="490" t="s">
        <v>1295</v>
      </c>
      <c r="O88" s="491" t="s">
        <v>1333</v>
      </c>
      <c r="P88" s="491" t="s">
        <v>423</v>
      </c>
      <c r="Q88" s="491" t="s">
        <v>423</v>
      </c>
      <c r="R88" s="490"/>
      <c r="S88" s="491" t="s">
        <v>423</v>
      </c>
      <c r="T88" s="491" t="s">
        <v>423</v>
      </c>
      <c r="U88" s="490"/>
      <c r="V88" s="490"/>
      <c r="W88" s="490"/>
      <c r="X88" s="490"/>
      <c r="Y88" s="490"/>
      <c r="Z88" s="490"/>
      <c r="AA88" s="490"/>
    </row>
    <row r="89" spans="1:27">
      <c r="A89" s="602">
        <v>88</v>
      </c>
      <c r="B89" s="508">
        <v>20240826845</v>
      </c>
      <c r="C89" s="507" t="s">
        <v>713</v>
      </c>
      <c r="D89" s="511" t="s">
        <v>1303</v>
      </c>
      <c r="E89" s="499" t="s">
        <v>1060</v>
      </c>
      <c r="F89" s="508" t="s">
        <v>385</v>
      </c>
      <c r="G89" s="510" t="s">
        <v>1330</v>
      </c>
      <c r="H89" s="490" t="s">
        <v>1306</v>
      </c>
      <c r="I89" s="601" t="s">
        <v>1331</v>
      </c>
      <c r="J89" s="494">
        <v>45716</v>
      </c>
      <c r="K89" s="494">
        <v>45716</v>
      </c>
      <c r="L89" s="491">
        <v>3</v>
      </c>
      <c r="M89" s="490" t="s">
        <v>1327</v>
      </c>
      <c r="N89" s="490" t="s">
        <v>1295</v>
      </c>
      <c r="O89" s="491" t="s">
        <v>1333</v>
      </c>
      <c r="P89" s="491" t="s">
        <v>423</v>
      </c>
      <c r="Q89" s="491" t="s">
        <v>423</v>
      </c>
      <c r="R89" s="490"/>
      <c r="S89" s="491" t="s">
        <v>423</v>
      </c>
      <c r="T89" s="491" t="s">
        <v>423</v>
      </c>
      <c r="U89" s="490"/>
      <c r="V89" s="490"/>
      <c r="W89" s="490"/>
      <c r="X89" s="490"/>
      <c r="Y89" s="490"/>
      <c r="Z89" s="490"/>
      <c r="AA89" s="490"/>
    </row>
    <row r="90" spans="1:27">
      <c r="A90" s="602">
        <v>89</v>
      </c>
      <c r="B90" s="508">
        <v>20171108395</v>
      </c>
      <c r="C90" s="507" t="s">
        <v>360</v>
      </c>
      <c r="D90" s="511" t="s">
        <v>272</v>
      </c>
      <c r="E90" s="499" t="s">
        <v>1060</v>
      </c>
      <c r="F90" s="508" t="s">
        <v>385</v>
      </c>
      <c r="G90" s="510" t="s">
        <v>1330</v>
      </c>
      <c r="H90" s="490" t="s">
        <v>1306</v>
      </c>
      <c r="I90" s="601" t="s">
        <v>1331</v>
      </c>
      <c r="J90" s="494">
        <v>45716</v>
      </c>
      <c r="K90" s="494">
        <v>45716</v>
      </c>
      <c r="L90" s="491">
        <v>3</v>
      </c>
      <c r="M90" s="490" t="s">
        <v>1327</v>
      </c>
      <c r="N90" s="490" t="s">
        <v>1295</v>
      </c>
      <c r="O90" s="491" t="s">
        <v>1333</v>
      </c>
      <c r="P90" s="491" t="s">
        <v>423</v>
      </c>
      <c r="Q90" s="491" t="s">
        <v>423</v>
      </c>
      <c r="R90" s="490"/>
      <c r="S90" s="491" t="s">
        <v>423</v>
      </c>
      <c r="T90" s="491" t="s">
        <v>423</v>
      </c>
      <c r="U90" s="490"/>
      <c r="V90" s="490"/>
      <c r="W90" s="490"/>
      <c r="X90" s="490"/>
      <c r="Y90" s="490"/>
      <c r="Z90" s="490"/>
      <c r="AA90" s="490"/>
    </row>
    <row r="91" spans="1:27">
      <c r="A91" s="602">
        <v>90</v>
      </c>
      <c r="B91" s="508">
        <v>20170410334</v>
      </c>
      <c r="C91" s="507" t="s">
        <v>604</v>
      </c>
      <c r="D91" s="511" t="s">
        <v>271</v>
      </c>
      <c r="E91" s="499" t="s">
        <v>1060</v>
      </c>
      <c r="F91" s="508" t="s">
        <v>385</v>
      </c>
      <c r="G91" s="510" t="s">
        <v>1330</v>
      </c>
      <c r="H91" s="490" t="s">
        <v>1306</v>
      </c>
      <c r="I91" s="601" t="s">
        <v>1331</v>
      </c>
      <c r="J91" s="494">
        <v>45716</v>
      </c>
      <c r="K91" s="494">
        <v>45716</v>
      </c>
      <c r="L91" s="491">
        <v>3</v>
      </c>
      <c r="M91" s="490" t="s">
        <v>1327</v>
      </c>
      <c r="N91" s="490" t="s">
        <v>1295</v>
      </c>
      <c r="O91" s="491" t="s">
        <v>1333</v>
      </c>
      <c r="P91" s="491" t="s">
        <v>423</v>
      </c>
      <c r="Q91" s="491" t="s">
        <v>423</v>
      </c>
      <c r="R91" s="490"/>
      <c r="S91" s="491" t="s">
        <v>423</v>
      </c>
      <c r="T91" s="491" t="s">
        <v>423</v>
      </c>
      <c r="U91" s="490"/>
      <c r="V91" s="490"/>
      <c r="W91" s="490"/>
      <c r="X91" s="490"/>
      <c r="Y91" s="490"/>
      <c r="Z91" s="490"/>
      <c r="AA91" s="490"/>
    </row>
    <row r="92" spans="1:27">
      <c r="A92" s="602">
        <v>91</v>
      </c>
      <c r="B92" s="508">
        <v>20170529346</v>
      </c>
      <c r="C92" s="507" t="s">
        <v>988</v>
      </c>
      <c r="D92" s="511" t="s">
        <v>270</v>
      </c>
      <c r="E92" s="499" t="s">
        <v>1072</v>
      </c>
      <c r="F92" s="508" t="s">
        <v>385</v>
      </c>
      <c r="G92" s="510" t="s">
        <v>1330</v>
      </c>
      <c r="H92" s="490" t="s">
        <v>1306</v>
      </c>
      <c r="I92" s="601" t="s">
        <v>1331</v>
      </c>
      <c r="J92" s="494">
        <v>45716</v>
      </c>
      <c r="K92" s="494">
        <v>45716</v>
      </c>
      <c r="L92" s="491">
        <v>3</v>
      </c>
      <c r="M92" s="490" t="s">
        <v>1327</v>
      </c>
      <c r="N92" s="490" t="s">
        <v>1295</v>
      </c>
      <c r="O92" s="491" t="s">
        <v>1333</v>
      </c>
      <c r="P92" s="491" t="s">
        <v>423</v>
      </c>
      <c r="Q92" s="491" t="s">
        <v>423</v>
      </c>
      <c r="R92" s="490"/>
      <c r="S92" s="491" t="s">
        <v>423</v>
      </c>
      <c r="T92" s="491" t="s">
        <v>423</v>
      </c>
      <c r="U92" s="490"/>
      <c r="V92" s="490"/>
      <c r="W92" s="490"/>
      <c r="X92" s="490"/>
      <c r="Y92" s="490"/>
      <c r="Z92" s="490"/>
      <c r="AA92" s="490"/>
    </row>
    <row r="93" spans="1:27">
      <c r="A93" s="602">
        <v>92</v>
      </c>
      <c r="B93" s="508">
        <v>20141028286</v>
      </c>
      <c r="C93" s="507" t="s">
        <v>593</v>
      </c>
      <c r="D93" s="511" t="s">
        <v>278</v>
      </c>
      <c r="E93" s="499" t="s">
        <v>1072</v>
      </c>
      <c r="F93" s="508" t="s">
        <v>385</v>
      </c>
      <c r="G93" s="510" t="s">
        <v>1330</v>
      </c>
      <c r="H93" s="490" t="s">
        <v>1306</v>
      </c>
      <c r="I93" s="601" t="s">
        <v>1331</v>
      </c>
      <c r="J93" s="494">
        <v>45716</v>
      </c>
      <c r="K93" s="494">
        <v>45716</v>
      </c>
      <c r="L93" s="491">
        <v>3</v>
      </c>
      <c r="M93" s="490" t="s">
        <v>1327</v>
      </c>
      <c r="N93" s="490" t="s">
        <v>1295</v>
      </c>
      <c r="O93" s="491" t="s">
        <v>1333</v>
      </c>
      <c r="P93" s="491" t="s">
        <v>423</v>
      </c>
      <c r="Q93" s="491" t="s">
        <v>423</v>
      </c>
      <c r="R93" s="490"/>
      <c r="S93" s="491" t="s">
        <v>423</v>
      </c>
      <c r="T93" s="491" t="s">
        <v>423</v>
      </c>
      <c r="U93" s="490"/>
      <c r="V93" s="490"/>
      <c r="W93" s="490"/>
      <c r="X93" s="490"/>
      <c r="Y93" s="490"/>
      <c r="Z93" s="490"/>
      <c r="AA93" s="490"/>
    </row>
    <row r="94" spans="1:27">
      <c r="A94" s="602">
        <v>93</v>
      </c>
      <c r="B94" s="508">
        <v>20141117290</v>
      </c>
      <c r="C94" s="507" t="s">
        <v>191</v>
      </c>
      <c r="D94" s="511" t="s">
        <v>268</v>
      </c>
      <c r="E94" s="499" t="s">
        <v>1073</v>
      </c>
      <c r="F94" s="508" t="s">
        <v>385</v>
      </c>
      <c r="G94" s="510" t="s">
        <v>1330</v>
      </c>
      <c r="H94" s="490" t="s">
        <v>1306</v>
      </c>
      <c r="I94" s="601" t="s">
        <v>1331</v>
      </c>
      <c r="J94" s="494">
        <v>45716</v>
      </c>
      <c r="K94" s="494">
        <v>45716</v>
      </c>
      <c r="L94" s="491">
        <v>3</v>
      </c>
      <c r="M94" s="490" t="s">
        <v>1327</v>
      </c>
      <c r="N94" s="490" t="s">
        <v>1295</v>
      </c>
      <c r="O94" s="491" t="s">
        <v>1333</v>
      </c>
      <c r="P94" s="491" t="s">
        <v>423</v>
      </c>
      <c r="Q94" s="491" t="s">
        <v>423</v>
      </c>
      <c r="R94" s="490"/>
      <c r="S94" s="491" t="s">
        <v>423</v>
      </c>
      <c r="T94" s="491" t="s">
        <v>423</v>
      </c>
      <c r="U94" s="490"/>
      <c r="V94" s="490"/>
      <c r="W94" s="490"/>
      <c r="X94" s="490"/>
      <c r="Y94" s="490"/>
      <c r="Z94" s="490"/>
      <c r="AA94" s="490"/>
    </row>
    <row r="95" spans="1:27">
      <c r="A95" s="602">
        <v>94</v>
      </c>
      <c r="B95" s="508">
        <v>20240917847</v>
      </c>
      <c r="C95" s="507" t="s">
        <v>1031</v>
      </c>
      <c r="D95" s="511" t="s">
        <v>1303</v>
      </c>
      <c r="E95" s="499" t="s">
        <v>1032</v>
      </c>
      <c r="F95" s="508" t="s">
        <v>386</v>
      </c>
      <c r="G95" s="510" t="s">
        <v>1330</v>
      </c>
      <c r="H95" s="490" t="s">
        <v>1306</v>
      </c>
      <c r="I95" s="601" t="s">
        <v>1331</v>
      </c>
      <c r="J95" s="494">
        <v>45716</v>
      </c>
      <c r="K95" s="494">
        <v>45716</v>
      </c>
      <c r="L95" s="491">
        <v>3</v>
      </c>
      <c r="M95" s="490" t="s">
        <v>1327</v>
      </c>
      <c r="N95" s="490" t="s">
        <v>1295</v>
      </c>
      <c r="O95" s="491" t="s">
        <v>1333</v>
      </c>
      <c r="P95" s="491" t="s">
        <v>423</v>
      </c>
      <c r="Q95" s="491" t="s">
        <v>423</v>
      </c>
      <c r="R95" s="490"/>
      <c r="S95" s="491" t="s">
        <v>423</v>
      </c>
      <c r="T95" s="491" t="s">
        <v>423</v>
      </c>
      <c r="U95" s="490"/>
      <c r="V95" s="490"/>
      <c r="W95" s="490"/>
      <c r="X95" s="490"/>
      <c r="Y95" s="490"/>
      <c r="Z95" s="490"/>
      <c r="AA95" s="490"/>
    </row>
    <row r="96" spans="1:27">
      <c r="A96" s="602">
        <v>95</v>
      </c>
      <c r="B96" s="508">
        <v>20160919324</v>
      </c>
      <c r="C96" s="507" t="s">
        <v>597</v>
      </c>
      <c r="D96" s="511" t="s">
        <v>271</v>
      </c>
      <c r="E96" s="499" t="s">
        <v>1076</v>
      </c>
      <c r="F96" s="508" t="s">
        <v>385</v>
      </c>
      <c r="G96" s="510" t="s">
        <v>1330</v>
      </c>
      <c r="H96" s="490" t="s">
        <v>1306</v>
      </c>
      <c r="I96" s="601" t="s">
        <v>1331</v>
      </c>
      <c r="J96" s="494">
        <v>45716</v>
      </c>
      <c r="K96" s="494">
        <v>45716</v>
      </c>
      <c r="L96" s="491">
        <v>3</v>
      </c>
      <c r="M96" s="490" t="s">
        <v>1327</v>
      </c>
      <c r="N96" s="490" t="s">
        <v>1295</v>
      </c>
      <c r="O96" s="491" t="s">
        <v>1333</v>
      </c>
      <c r="P96" s="491" t="s">
        <v>423</v>
      </c>
      <c r="Q96" s="491" t="s">
        <v>423</v>
      </c>
      <c r="R96" s="490"/>
      <c r="S96" s="491" t="s">
        <v>423</v>
      </c>
      <c r="T96" s="491" t="s">
        <v>423</v>
      </c>
      <c r="U96" s="490"/>
      <c r="V96" s="490"/>
      <c r="W96" s="490"/>
      <c r="X96" s="490"/>
      <c r="Y96" s="490"/>
      <c r="Z96" s="490"/>
      <c r="AA96" s="490"/>
    </row>
    <row r="97" spans="1:27">
      <c r="A97" s="602">
        <v>96</v>
      </c>
      <c r="B97" s="508">
        <v>19960409522</v>
      </c>
      <c r="C97" s="507" t="s">
        <v>864</v>
      </c>
      <c r="D97" s="511" t="s">
        <v>272</v>
      </c>
      <c r="E97" s="499" t="s">
        <v>1076</v>
      </c>
      <c r="F97" s="508" t="s">
        <v>385</v>
      </c>
      <c r="G97" s="510" t="s">
        <v>1330</v>
      </c>
      <c r="H97" s="490" t="s">
        <v>1306</v>
      </c>
      <c r="I97" s="601" t="s">
        <v>1331</v>
      </c>
      <c r="J97" s="494">
        <v>45716</v>
      </c>
      <c r="K97" s="494">
        <v>45716</v>
      </c>
      <c r="L97" s="491">
        <v>3</v>
      </c>
      <c r="M97" s="490" t="s">
        <v>1327</v>
      </c>
      <c r="N97" s="490" t="s">
        <v>1295</v>
      </c>
      <c r="O97" s="491" t="s">
        <v>1333</v>
      </c>
      <c r="P97" s="491" t="s">
        <v>423</v>
      </c>
      <c r="Q97" s="491" t="s">
        <v>423</v>
      </c>
      <c r="R97" s="490"/>
      <c r="S97" s="491" t="s">
        <v>423</v>
      </c>
      <c r="T97" s="491" t="s">
        <v>423</v>
      </c>
      <c r="U97" s="490"/>
      <c r="V97" s="490"/>
      <c r="W97" s="490"/>
      <c r="X97" s="490"/>
      <c r="Y97" s="490"/>
      <c r="Z97" s="490"/>
      <c r="AA97" s="490"/>
    </row>
    <row r="98" spans="1:27">
      <c r="A98" s="602">
        <v>97</v>
      </c>
      <c r="B98" s="508">
        <v>20030811975</v>
      </c>
      <c r="C98" s="507" t="s">
        <v>940</v>
      </c>
      <c r="D98" s="511" t="s">
        <v>272</v>
      </c>
      <c r="E98" s="499" t="s">
        <v>1076</v>
      </c>
      <c r="F98" s="508" t="s">
        <v>385</v>
      </c>
      <c r="G98" s="510" t="s">
        <v>1330</v>
      </c>
      <c r="H98" s="490" t="s">
        <v>1306</v>
      </c>
      <c r="I98" s="601" t="s">
        <v>1331</v>
      </c>
      <c r="J98" s="494">
        <v>45716</v>
      </c>
      <c r="K98" s="494">
        <v>45716</v>
      </c>
      <c r="L98" s="491">
        <v>3</v>
      </c>
      <c r="M98" s="490" t="s">
        <v>1327</v>
      </c>
      <c r="N98" s="490" t="s">
        <v>1295</v>
      </c>
      <c r="O98" s="491" t="s">
        <v>1333</v>
      </c>
      <c r="P98" s="491" t="s">
        <v>423</v>
      </c>
      <c r="Q98" s="491" t="s">
        <v>423</v>
      </c>
      <c r="R98" s="490"/>
      <c r="S98" s="491" t="s">
        <v>423</v>
      </c>
      <c r="T98" s="491" t="s">
        <v>423</v>
      </c>
      <c r="U98" s="490"/>
      <c r="V98" s="490"/>
      <c r="W98" s="490"/>
      <c r="X98" s="490"/>
      <c r="Y98" s="490"/>
      <c r="Z98" s="490"/>
      <c r="AA98" s="490"/>
    </row>
    <row r="99" spans="1:27">
      <c r="A99" s="602">
        <v>98</v>
      </c>
      <c r="B99" s="508">
        <v>20030305916</v>
      </c>
      <c r="C99" s="507" t="s">
        <v>566</v>
      </c>
      <c r="D99" s="511" t="s">
        <v>272</v>
      </c>
      <c r="E99" s="499" t="s">
        <v>1076</v>
      </c>
      <c r="F99" s="508" t="s">
        <v>385</v>
      </c>
      <c r="G99" s="510" t="s">
        <v>1330</v>
      </c>
      <c r="H99" s="490" t="s">
        <v>1306</v>
      </c>
      <c r="I99" s="601" t="s">
        <v>1331</v>
      </c>
      <c r="J99" s="494">
        <v>45716</v>
      </c>
      <c r="K99" s="494">
        <v>45716</v>
      </c>
      <c r="L99" s="491">
        <v>3</v>
      </c>
      <c r="M99" s="490" t="s">
        <v>1327</v>
      </c>
      <c r="N99" s="490" t="s">
        <v>1295</v>
      </c>
      <c r="O99" s="491" t="s">
        <v>1333</v>
      </c>
      <c r="P99" s="491" t="s">
        <v>423</v>
      </c>
      <c r="Q99" s="491" t="s">
        <v>423</v>
      </c>
      <c r="R99" s="490"/>
      <c r="S99" s="491" t="s">
        <v>423</v>
      </c>
      <c r="T99" s="491" t="s">
        <v>423</v>
      </c>
      <c r="U99" s="490"/>
      <c r="V99" s="490"/>
      <c r="W99" s="490"/>
      <c r="X99" s="490"/>
      <c r="Y99" s="490"/>
      <c r="Z99" s="490"/>
      <c r="AA99" s="490"/>
    </row>
    <row r="100" spans="1:27">
      <c r="A100" s="602">
        <v>99</v>
      </c>
      <c r="B100" s="508">
        <v>20180702438</v>
      </c>
      <c r="C100" s="507" t="s">
        <v>600</v>
      </c>
      <c r="D100" s="511" t="s">
        <v>342</v>
      </c>
      <c r="E100" s="499" t="s">
        <v>1076</v>
      </c>
      <c r="F100" s="508" t="s">
        <v>386</v>
      </c>
      <c r="G100" s="510" t="s">
        <v>1330</v>
      </c>
      <c r="H100" s="490" t="s">
        <v>1306</v>
      </c>
      <c r="I100" s="601" t="s">
        <v>1331</v>
      </c>
      <c r="J100" s="494">
        <v>45716</v>
      </c>
      <c r="K100" s="494">
        <v>45716</v>
      </c>
      <c r="L100" s="491">
        <v>3</v>
      </c>
      <c r="M100" s="490" t="s">
        <v>1327</v>
      </c>
      <c r="N100" s="490" t="s">
        <v>1295</v>
      </c>
      <c r="O100" s="491" t="s">
        <v>1333</v>
      </c>
      <c r="P100" s="491" t="s">
        <v>423</v>
      </c>
      <c r="Q100" s="491" t="s">
        <v>423</v>
      </c>
      <c r="R100" s="490"/>
      <c r="S100" s="491" t="s">
        <v>423</v>
      </c>
      <c r="T100" s="491" t="s">
        <v>423</v>
      </c>
      <c r="U100" s="490"/>
      <c r="V100" s="490"/>
      <c r="W100" s="490"/>
      <c r="X100" s="490"/>
      <c r="Y100" s="490"/>
      <c r="Z100" s="490"/>
      <c r="AA100" s="490"/>
    </row>
    <row r="101" spans="1:27">
      <c r="A101" s="602">
        <v>100</v>
      </c>
      <c r="B101" s="508">
        <v>20171009387</v>
      </c>
      <c r="C101" s="507" t="s">
        <v>776</v>
      </c>
      <c r="D101" s="511" t="s">
        <v>272</v>
      </c>
      <c r="E101" s="499" t="s">
        <v>1080</v>
      </c>
      <c r="F101" s="508" t="s">
        <v>385</v>
      </c>
      <c r="G101" s="510" t="s">
        <v>1330</v>
      </c>
      <c r="H101" s="490" t="s">
        <v>1306</v>
      </c>
      <c r="I101" s="601" t="s">
        <v>1331</v>
      </c>
      <c r="J101" s="494">
        <v>45716</v>
      </c>
      <c r="K101" s="494">
        <v>45716</v>
      </c>
      <c r="L101" s="491">
        <v>3</v>
      </c>
      <c r="M101" s="490" t="s">
        <v>1327</v>
      </c>
      <c r="N101" s="490" t="s">
        <v>1295</v>
      </c>
      <c r="O101" s="491" t="s">
        <v>1333</v>
      </c>
      <c r="P101" s="491" t="s">
        <v>423</v>
      </c>
      <c r="Q101" s="491" t="s">
        <v>423</v>
      </c>
      <c r="R101" s="490"/>
      <c r="S101" s="491" t="s">
        <v>423</v>
      </c>
      <c r="T101" s="491" t="s">
        <v>423</v>
      </c>
      <c r="U101" s="490"/>
      <c r="V101" s="490"/>
      <c r="W101" s="490"/>
      <c r="X101" s="490"/>
      <c r="Y101" s="490"/>
      <c r="Z101" s="490"/>
      <c r="AA101" s="490"/>
    </row>
    <row r="102" spans="1:27">
      <c r="A102" s="602">
        <v>101</v>
      </c>
      <c r="B102" s="508">
        <v>20250107852</v>
      </c>
      <c r="C102" s="507" t="s">
        <v>1135</v>
      </c>
      <c r="D102" s="511" t="s">
        <v>1303</v>
      </c>
      <c r="E102" s="499" t="s">
        <v>1080</v>
      </c>
      <c r="F102" s="508" t="s">
        <v>385</v>
      </c>
      <c r="G102" s="510" t="s">
        <v>1330</v>
      </c>
      <c r="H102" s="490" t="s">
        <v>1306</v>
      </c>
      <c r="I102" s="601" t="s">
        <v>1331</v>
      </c>
      <c r="J102" s="494">
        <v>45716</v>
      </c>
      <c r="K102" s="494">
        <v>45716</v>
      </c>
      <c r="L102" s="491">
        <v>3</v>
      </c>
      <c r="M102" s="490" t="s">
        <v>1327</v>
      </c>
      <c r="N102" s="490" t="s">
        <v>1295</v>
      </c>
      <c r="O102" s="491" t="s">
        <v>1333</v>
      </c>
      <c r="P102" s="491" t="s">
        <v>423</v>
      </c>
      <c r="Q102" s="491" t="s">
        <v>423</v>
      </c>
      <c r="R102" s="490"/>
      <c r="S102" s="491" t="s">
        <v>423</v>
      </c>
      <c r="T102" s="491" t="s">
        <v>423</v>
      </c>
      <c r="U102" s="490"/>
      <c r="V102" s="490"/>
      <c r="W102" s="490"/>
      <c r="X102" s="490"/>
      <c r="Y102" s="490"/>
      <c r="Z102" s="490"/>
      <c r="AA102" s="490"/>
    </row>
    <row r="103" spans="1:27">
      <c r="A103" s="602">
        <v>102</v>
      </c>
      <c r="B103" s="508">
        <v>20210524708</v>
      </c>
      <c r="C103" s="507" t="s">
        <v>747</v>
      </c>
      <c r="D103" s="511" t="s">
        <v>270</v>
      </c>
      <c r="E103" s="499" t="s">
        <v>1081</v>
      </c>
      <c r="F103" s="508" t="s">
        <v>385</v>
      </c>
      <c r="G103" s="510" t="s">
        <v>1330</v>
      </c>
      <c r="H103" s="490" t="s">
        <v>1306</v>
      </c>
      <c r="I103" s="601" t="s">
        <v>1331</v>
      </c>
      <c r="J103" s="494">
        <v>45716</v>
      </c>
      <c r="K103" s="494">
        <v>45716</v>
      </c>
      <c r="L103" s="491">
        <v>3</v>
      </c>
      <c r="M103" s="490" t="s">
        <v>1327</v>
      </c>
      <c r="N103" s="490" t="s">
        <v>1295</v>
      </c>
      <c r="O103" s="491" t="s">
        <v>1333</v>
      </c>
      <c r="P103" s="491" t="s">
        <v>423</v>
      </c>
      <c r="Q103" s="491" t="s">
        <v>423</v>
      </c>
      <c r="R103" s="490"/>
      <c r="S103" s="491" t="s">
        <v>423</v>
      </c>
      <c r="T103" s="491" t="s">
        <v>423</v>
      </c>
      <c r="U103" s="490"/>
      <c r="V103" s="490"/>
      <c r="W103" s="490"/>
      <c r="X103" s="490"/>
      <c r="Y103" s="490"/>
      <c r="Z103" s="490"/>
      <c r="AA103" s="490"/>
    </row>
    <row r="104" spans="1:27">
      <c r="A104" s="602">
        <v>103</v>
      </c>
      <c r="B104" s="508">
        <v>20231031844</v>
      </c>
      <c r="C104" s="507" t="s">
        <v>624</v>
      </c>
      <c r="D104" s="511" t="s">
        <v>270</v>
      </c>
      <c r="E104" s="499" t="s">
        <v>1081</v>
      </c>
      <c r="F104" s="508" t="s">
        <v>385</v>
      </c>
      <c r="G104" s="510" t="s">
        <v>1330</v>
      </c>
      <c r="H104" s="490" t="s">
        <v>1306</v>
      </c>
      <c r="I104" s="601" t="s">
        <v>1331</v>
      </c>
      <c r="J104" s="494">
        <v>45716</v>
      </c>
      <c r="K104" s="494">
        <v>45716</v>
      </c>
      <c r="L104" s="491">
        <v>3</v>
      </c>
      <c r="M104" s="490" t="s">
        <v>1327</v>
      </c>
      <c r="N104" s="490" t="s">
        <v>1295</v>
      </c>
      <c r="O104" s="491" t="s">
        <v>1333</v>
      </c>
      <c r="P104" s="491" t="s">
        <v>423</v>
      </c>
      <c r="Q104" s="491" t="s">
        <v>423</v>
      </c>
      <c r="R104" s="490"/>
      <c r="S104" s="491" t="s">
        <v>423</v>
      </c>
      <c r="T104" s="491" t="s">
        <v>423</v>
      </c>
      <c r="U104" s="490"/>
      <c r="V104" s="490"/>
      <c r="W104" s="490"/>
      <c r="X104" s="490"/>
      <c r="Y104" s="490"/>
      <c r="Z104" s="490"/>
      <c r="AA104" s="490"/>
    </row>
    <row r="105" spans="1:27">
      <c r="A105" s="602">
        <v>104</v>
      </c>
      <c r="B105" s="499">
        <v>20121107237</v>
      </c>
      <c r="C105" s="507" t="s">
        <v>1329</v>
      </c>
      <c r="D105" s="511" t="s">
        <v>272</v>
      </c>
      <c r="E105" s="499" t="s">
        <v>1082</v>
      </c>
      <c r="F105" s="508" t="s">
        <v>385</v>
      </c>
      <c r="G105" s="510" t="s">
        <v>1330</v>
      </c>
      <c r="H105" s="490" t="s">
        <v>1306</v>
      </c>
      <c r="I105" s="601" t="s">
        <v>1331</v>
      </c>
      <c r="J105" s="494">
        <v>45716</v>
      </c>
      <c r="K105" s="494">
        <v>45716</v>
      </c>
      <c r="L105" s="491">
        <v>3</v>
      </c>
      <c r="M105" s="490" t="s">
        <v>1327</v>
      </c>
      <c r="N105" s="490" t="s">
        <v>1295</v>
      </c>
      <c r="O105" s="491" t="s">
        <v>1333</v>
      </c>
      <c r="P105" s="491" t="s">
        <v>423</v>
      </c>
      <c r="Q105" s="491" t="s">
        <v>423</v>
      </c>
      <c r="R105" s="490"/>
      <c r="S105" s="491" t="s">
        <v>423</v>
      </c>
      <c r="T105" s="491" t="s">
        <v>423</v>
      </c>
      <c r="U105" s="490"/>
      <c r="V105" s="490"/>
      <c r="W105" s="490"/>
      <c r="X105" s="490"/>
      <c r="Y105" s="490"/>
      <c r="Z105" s="490"/>
      <c r="AA105" s="490"/>
    </row>
    <row r="106" spans="1:27">
      <c r="A106" s="602">
        <v>105</v>
      </c>
      <c r="B106" s="508">
        <v>20170801357</v>
      </c>
      <c r="C106" s="507" t="s">
        <v>187</v>
      </c>
      <c r="D106" s="511" t="s">
        <v>270</v>
      </c>
      <c r="E106" s="499" t="s">
        <v>1082</v>
      </c>
      <c r="F106" s="508" t="s">
        <v>385</v>
      </c>
      <c r="G106" s="510" t="s">
        <v>1330</v>
      </c>
      <c r="H106" s="490" t="s">
        <v>1306</v>
      </c>
      <c r="I106" s="601" t="s">
        <v>1331</v>
      </c>
      <c r="J106" s="494">
        <v>45716</v>
      </c>
      <c r="K106" s="494">
        <v>45716</v>
      </c>
      <c r="L106" s="491">
        <v>3</v>
      </c>
      <c r="M106" s="490" t="s">
        <v>1327</v>
      </c>
      <c r="N106" s="490" t="s">
        <v>1295</v>
      </c>
      <c r="O106" s="491" t="s">
        <v>1333</v>
      </c>
      <c r="P106" s="491" t="s">
        <v>423</v>
      </c>
      <c r="Q106" s="491" t="s">
        <v>423</v>
      </c>
      <c r="R106" s="490"/>
      <c r="S106" s="491" t="s">
        <v>423</v>
      </c>
      <c r="T106" s="491" t="s">
        <v>423</v>
      </c>
      <c r="U106" s="490"/>
      <c r="V106" s="490"/>
      <c r="W106" s="490"/>
      <c r="X106" s="490"/>
      <c r="Y106" s="490"/>
      <c r="Z106" s="490"/>
      <c r="AA106" s="490"/>
    </row>
    <row r="107" spans="1:27">
      <c r="A107" s="602">
        <v>106</v>
      </c>
      <c r="B107" s="508">
        <v>20100401170</v>
      </c>
      <c r="C107" s="507" t="s">
        <v>373</v>
      </c>
      <c r="D107" s="511" t="s">
        <v>270</v>
      </c>
      <c r="E107" s="499" t="s">
        <v>1083</v>
      </c>
      <c r="F107" s="508" t="s">
        <v>385</v>
      </c>
      <c r="G107" s="510" t="s">
        <v>1330</v>
      </c>
      <c r="H107" s="492" t="s">
        <v>1306</v>
      </c>
      <c r="I107" s="601" t="s">
        <v>1331</v>
      </c>
      <c r="J107" s="493">
        <v>45716</v>
      </c>
      <c r="K107" s="493">
        <v>45716</v>
      </c>
      <c r="L107" s="491">
        <v>3</v>
      </c>
      <c r="M107" s="492" t="s">
        <v>1327</v>
      </c>
      <c r="N107" s="490" t="s">
        <v>1295</v>
      </c>
      <c r="O107" s="491" t="s">
        <v>1333</v>
      </c>
      <c r="P107" s="491" t="s">
        <v>423</v>
      </c>
      <c r="Q107" s="491" t="s">
        <v>423</v>
      </c>
      <c r="R107" s="490"/>
      <c r="S107" s="491" t="s">
        <v>423</v>
      </c>
      <c r="T107" s="491" t="s">
        <v>423</v>
      </c>
      <c r="U107" s="490"/>
      <c r="V107" s="490"/>
      <c r="W107" s="490"/>
      <c r="X107" s="490"/>
      <c r="Y107" s="490"/>
      <c r="Z107" s="490"/>
      <c r="AA107" s="490"/>
    </row>
    <row r="108" spans="1:27">
      <c r="A108" s="602">
        <v>107</v>
      </c>
      <c r="B108" s="507">
        <v>19910812826</v>
      </c>
      <c r="C108" s="507" t="s">
        <v>273</v>
      </c>
      <c r="D108" s="511" t="s">
        <v>1311</v>
      </c>
      <c r="E108" s="499" t="s">
        <v>1312</v>
      </c>
      <c r="F108" s="508" t="s">
        <v>386</v>
      </c>
      <c r="G108" s="510" t="s">
        <v>1335</v>
      </c>
      <c r="H108" s="490" t="s">
        <v>1289</v>
      </c>
      <c r="I108" s="601" t="s">
        <v>1301</v>
      </c>
      <c r="J108" s="494">
        <v>45716</v>
      </c>
      <c r="K108" s="494">
        <v>45716</v>
      </c>
      <c r="L108" s="491">
        <v>3</v>
      </c>
      <c r="M108" s="490" t="s">
        <v>1336</v>
      </c>
      <c r="N108" s="490" t="s">
        <v>1300</v>
      </c>
      <c r="O108" s="491" t="s">
        <v>1300</v>
      </c>
      <c r="P108" s="491" t="s">
        <v>423</v>
      </c>
      <c r="Q108" s="491" t="s">
        <v>423</v>
      </c>
      <c r="R108" s="490"/>
      <c r="S108" s="491" t="s">
        <v>423</v>
      </c>
      <c r="T108" s="491" t="s">
        <v>423</v>
      </c>
      <c r="U108" s="490"/>
      <c r="V108" s="490"/>
      <c r="W108" s="490"/>
      <c r="X108" s="490"/>
      <c r="Y108" s="490"/>
      <c r="Z108" s="490"/>
      <c r="AA108" s="490"/>
    </row>
    <row r="109" spans="1:27">
      <c r="A109" s="602">
        <v>108</v>
      </c>
      <c r="B109" s="507">
        <v>20200309600</v>
      </c>
      <c r="C109" s="507" t="s">
        <v>142</v>
      </c>
      <c r="D109" s="511" t="s">
        <v>122</v>
      </c>
      <c r="E109" s="499" t="s">
        <v>1060</v>
      </c>
      <c r="F109" s="508" t="s">
        <v>386</v>
      </c>
      <c r="G109" s="510" t="s">
        <v>1335</v>
      </c>
      <c r="H109" s="490" t="s">
        <v>1289</v>
      </c>
      <c r="I109" s="601" t="s">
        <v>1301</v>
      </c>
      <c r="J109" s="494">
        <v>45716</v>
      </c>
      <c r="K109" s="494">
        <v>45716</v>
      </c>
      <c r="L109" s="491">
        <v>3</v>
      </c>
      <c r="M109" s="490" t="s">
        <v>1336</v>
      </c>
      <c r="N109" s="490" t="s">
        <v>1300</v>
      </c>
      <c r="O109" s="491" t="s">
        <v>1300</v>
      </c>
      <c r="P109" s="491" t="s">
        <v>423</v>
      </c>
      <c r="Q109" s="491" t="s">
        <v>423</v>
      </c>
      <c r="R109" s="490"/>
      <c r="S109" s="491" t="s">
        <v>423</v>
      </c>
      <c r="T109" s="491" t="s">
        <v>423</v>
      </c>
      <c r="U109" s="490"/>
      <c r="V109" s="490"/>
      <c r="W109" s="490"/>
      <c r="X109" s="490"/>
      <c r="Y109" s="490"/>
      <c r="Z109" s="490"/>
      <c r="AA109" s="490"/>
    </row>
    <row r="110" spans="1:27">
      <c r="A110" s="602">
        <v>109</v>
      </c>
      <c r="B110" s="507">
        <v>20010917771</v>
      </c>
      <c r="C110" s="507" t="s">
        <v>197</v>
      </c>
      <c r="D110" s="511" t="s">
        <v>268</v>
      </c>
      <c r="E110" s="499" t="s">
        <v>1060</v>
      </c>
      <c r="F110" s="508" t="s">
        <v>386</v>
      </c>
      <c r="G110" s="510" t="s">
        <v>1335</v>
      </c>
      <c r="H110" s="490" t="s">
        <v>1289</v>
      </c>
      <c r="I110" s="601" t="s">
        <v>1301</v>
      </c>
      <c r="J110" s="494">
        <v>45716</v>
      </c>
      <c r="K110" s="494">
        <v>45716</v>
      </c>
      <c r="L110" s="491">
        <v>3</v>
      </c>
      <c r="M110" s="490" t="s">
        <v>1336</v>
      </c>
      <c r="N110" s="490" t="s">
        <v>1300</v>
      </c>
      <c r="O110" s="491" t="s">
        <v>1300</v>
      </c>
      <c r="P110" s="491" t="s">
        <v>423</v>
      </c>
      <c r="Q110" s="491" t="s">
        <v>423</v>
      </c>
      <c r="R110" s="490"/>
      <c r="S110" s="491" t="s">
        <v>423</v>
      </c>
      <c r="T110" s="491" t="s">
        <v>423</v>
      </c>
      <c r="U110" s="490"/>
      <c r="V110" s="490"/>
      <c r="W110" s="490"/>
      <c r="X110" s="490"/>
      <c r="Y110" s="490"/>
      <c r="Z110" s="490"/>
      <c r="AA110" s="490"/>
    </row>
    <row r="111" spans="1:27">
      <c r="A111" s="602">
        <v>110</v>
      </c>
      <c r="B111" s="507">
        <v>20060703108</v>
      </c>
      <c r="C111" s="507" t="s">
        <v>1334</v>
      </c>
      <c r="D111" s="511" t="s">
        <v>122</v>
      </c>
      <c r="E111" s="499" t="s">
        <v>1083</v>
      </c>
      <c r="F111" s="508" t="s">
        <v>385</v>
      </c>
      <c r="G111" s="510" t="s">
        <v>1335</v>
      </c>
      <c r="H111" s="490" t="s">
        <v>1289</v>
      </c>
      <c r="I111" s="490" t="s">
        <v>1301</v>
      </c>
      <c r="J111" s="494">
        <v>45716</v>
      </c>
      <c r="K111" s="494">
        <v>45716</v>
      </c>
      <c r="L111" s="491">
        <v>3</v>
      </c>
      <c r="M111" s="490" t="s">
        <v>1336</v>
      </c>
      <c r="N111" s="490" t="s">
        <v>1300</v>
      </c>
      <c r="O111" s="491" t="s">
        <v>1300</v>
      </c>
      <c r="P111" s="491" t="s">
        <v>423</v>
      </c>
      <c r="Q111" s="491" t="s">
        <v>423</v>
      </c>
      <c r="R111" s="490"/>
      <c r="S111" s="491" t="s">
        <v>423</v>
      </c>
      <c r="T111" s="491" t="s">
        <v>423</v>
      </c>
      <c r="U111" s="490"/>
      <c r="V111" s="490"/>
      <c r="W111" s="490"/>
      <c r="X111" s="490"/>
      <c r="Y111" s="490"/>
      <c r="Z111" s="490"/>
      <c r="AA111" s="490"/>
    </row>
    <row r="112" spans="1:27">
      <c r="A112" s="602">
        <v>111</v>
      </c>
      <c r="B112" s="507">
        <v>20100518542</v>
      </c>
      <c r="C112" s="507" t="s">
        <v>185</v>
      </c>
      <c r="D112" s="511" t="s">
        <v>122</v>
      </c>
      <c r="E112" s="499" t="s">
        <v>1080</v>
      </c>
      <c r="F112" s="508" t="s">
        <v>385</v>
      </c>
      <c r="G112" s="510" t="s">
        <v>1335</v>
      </c>
      <c r="H112" s="490" t="s">
        <v>1289</v>
      </c>
      <c r="I112" s="490" t="s">
        <v>1301</v>
      </c>
      <c r="J112" s="494">
        <v>45716</v>
      </c>
      <c r="K112" s="494">
        <v>45716</v>
      </c>
      <c r="L112" s="491">
        <v>3</v>
      </c>
      <c r="M112" s="490" t="s">
        <v>1336</v>
      </c>
      <c r="N112" s="490" t="s">
        <v>1300</v>
      </c>
      <c r="O112" s="491" t="s">
        <v>1300</v>
      </c>
      <c r="P112" s="491" t="s">
        <v>423</v>
      </c>
      <c r="Q112" s="491" t="s">
        <v>423</v>
      </c>
      <c r="R112" s="490"/>
      <c r="S112" s="491" t="s">
        <v>423</v>
      </c>
      <c r="T112" s="491" t="s">
        <v>423</v>
      </c>
      <c r="U112" s="490"/>
      <c r="V112" s="490"/>
      <c r="W112" s="490"/>
      <c r="X112" s="490"/>
      <c r="Y112" s="490"/>
      <c r="Z112" s="490"/>
      <c r="AA112" s="490"/>
    </row>
    <row r="113" spans="1:27">
      <c r="A113" s="602">
        <v>112</v>
      </c>
      <c r="B113" s="654">
        <v>20231031839</v>
      </c>
      <c r="C113" s="654" t="s">
        <v>572</v>
      </c>
      <c r="D113" s="655" t="s">
        <v>270</v>
      </c>
      <c r="E113" s="601" t="s">
        <v>1036</v>
      </c>
      <c r="F113" s="508" t="s">
        <v>385</v>
      </c>
      <c r="G113" s="510" t="s">
        <v>1335</v>
      </c>
      <c r="H113" s="490" t="s">
        <v>1289</v>
      </c>
      <c r="I113" s="490" t="s">
        <v>1301</v>
      </c>
      <c r="J113" s="494">
        <v>45716</v>
      </c>
      <c r="K113" s="494">
        <v>45716</v>
      </c>
      <c r="L113" s="491">
        <v>3</v>
      </c>
      <c r="M113" s="490" t="s">
        <v>1336</v>
      </c>
      <c r="N113" s="490" t="s">
        <v>1300</v>
      </c>
      <c r="O113" s="491" t="s">
        <v>1300</v>
      </c>
      <c r="P113" s="491" t="s">
        <v>423</v>
      </c>
      <c r="Q113" s="491" t="s">
        <v>423</v>
      </c>
      <c r="R113" s="490"/>
      <c r="S113" s="491" t="s">
        <v>423</v>
      </c>
      <c r="T113" s="491" t="s">
        <v>423</v>
      </c>
      <c r="U113" s="490"/>
      <c r="V113" s="490"/>
      <c r="W113" s="490"/>
      <c r="X113" s="490"/>
      <c r="Y113" s="490"/>
      <c r="Z113" s="490"/>
      <c r="AA113" s="490"/>
    </row>
    <row r="114" spans="1:27">
      <c r="A114" s="602">
        <v>113</v>
      </c>
      <c r="B114" s="605">
        <v>20240826845</v>
      </c>
      <c r="C114" s="605" t="s">
        <v>713</v>
      </c>
      <c r="D114" s="601" t="s">
        <v>1303</v>
      </c>
      <c r="E114" s="601" t="s">
        <v>1060</v>
      </c>
      <c r="F114" s="602" t="s">
        <v>385</v>
      </c>
      <c r="G114" s="604" t="s">
        <v>1615</v>
      </c>
      <c r="H114" s="490" t="s">
        <v>1306</v>
      </c>
      <c r="I114" s="601" t="s">
        <v>1616</v>
      </c>
      <c r="J114" s="494">
        <v>45735</v>
      </c>
      <c r="K114" s="494">
        <v>45735</v>
      </c>
      <c r="L114" s="602">
        <v>3</v>
      </c>
      <c r="M114" s="601" t="s">
        <v>1617</v>
      </c>
      <c r="N114" s="601" t="s">
        <v>1617</v>
      </c>
      <c r="O114" s="602" t="s">
        <v>1618</v>
      </c>
      <c r="P114" s="491" t="s">
        <v>423</v>
      </c>
      <c r="Q114" s="491" t="s">
        <v>423</v>
      </c>
      <c r="R114" s="601"/>
      <c r="S114" s="491" t="s">
        <v>423</v>
      </c>
      <c r="T114" s="491" t="s">
        <v>423</v>
      </c>
      <c r="U114" s="601"/>
      <c r="V114" s="601"/>
      <c r="W114" s="601"/>
      <c r="X114" s="601"/>
      <c r="Y114" s="601"/>
      <c r="Z114" s="601"/>
      <c r="AA114" s="601"/>
    </row>
    <row r="115" spans="1:27">
      <c r="A115" s="602">
        <v>114</v>
      </c>
      <c r="B115" s="605">
        <v>20170410334</v>
      </c>
      <c r="C115" s="605" t="s">
        <v>604</v>
      </c>
      <c r="D115" s="601" t="s">
        <v>271</v>
      </c>
      <c r="E115" s="601" t="s">
        <v>1060</v>
      </c>
      <c r="F115" s="602" t="s">
        <v>385</v>
      </c>
      <c r="G115" s="604" t="s">
        <v>1615</v>
      </c>
      <c r="H115" s="490" t="s">
        <v>1306</v>
      </c>
      <c r="I115" s="601" t="s">
        <v>1616</v>
      </c>
      <c r="J115" s="494">
        <v>45735</v>
      </c>
      <c r="K115" s="494">
        <v>45735</v>
      </c>
      <c r="L115" s="602">
        <v>3</v>
      </c>
      <c r="M115" s="601" t="s">
        <v>1617</v>
      </c>
      <c r="N115" s="601" t="s">
        <v>1617</v>
      </c>
      <c r="O115" s="602" t="s">
        <v>1618</v>
      </c>
      <c r="P115" s="491" t="s">
        <v>423</v>
      </c>
      <c r="Q115" s="491" t="s">
        <v>423</v>
      </c>
      <c r="R115" s="601"/>
      <c r="S115" s="491" t="s">
        <v>423</v>
      </c>
      <c r="T115" s="491" t="s">
        <v>423</v>
      </c>
      <c r="U115" s="601"/>
      <c r="V115" s="601"/>
      <c r="W115" s="601"/>
      <c r="X115" s="601"/>
      <c r="Y115" s="601"/>
      <c r="Z115" s="601"/>
      <c r="AA115" s="601"/>
    </row>
    <row r="116" spans="1:27">
      <c r="A116" s="602">
        <v>115</v>
      </c>
      <c r="B116" s="605">
        <v>20190730577</v>
      </c>
      <c r="C116" s="605" t="s">
        <v>350</v>
      </c>
      <c r="D116" s="601" t="s">
        <v>268</v>
      </c>
      <c r="E116" s="601" t="s">
        <v>1060</v>
      </c>
      <c r="F116" s="602" t="s">
        <v>386</v>
      </c>
      <c r="G116" s="604" t="s">
        <v>1615</v>
      </c>
      <c r="H116" s="490" t="s">
        <v>1306</v>
      </c>
      <c r="I116" s="601" t="s">
        <v>1616</v>
      </c>
      <c r="J116" s="494">
        <v>45735</v>
      </c>
      <c r="K116" s="494">
        <v>45735</v>
      </c>
      <c r="L116" s="602">
        <v>3</v>
      </c>
      <c r="M116" s="601" t="s">
        <v>1617</v>
      </c>
      <c r="N116" s="601" t="s">
        <v>1617</v>
      </c>
      <c r="O116" s="602" t="s">
        <v>1618</v>
      </c>
      <c r="P116" s="491" t="s">
        <v>423</v>
      </c>
      <c r="Q116" s="491" t="s">
        <v>423</v>
      </c>
      <c r="R116" s="601"/>
      <c r="S116" s="491" t="s">
        <v>423</v>
      </c>
      <c r="T116" s="491" t="s">
        <v>423</v>
      </c>
      <c r="U116" s="601"/>
      <c r="V116" s="601"/>
      <c r="W116" s="601"/>
      <c r="X116" s="601"/>
      <c r="Y116" s="601"/>
      <c r="Z116" s="601"/>
      <c r="AA116" s="601"/>
    </row>
    <row r="117" spans="1:27">
      <c r="A117" s="602">
        <v>116</v>
      </c>
      <c r="B117" s="605">
        <v>20171218399</v>
      </c>
      <c r="C117" s="605" t="s">
        <v>591</v>
      </c>
      <c r="D117" s="601" t="s">
        <v>272</v>
      </c>
      <c r="E117" s="601" t="s">
        <v>1060</v>
      </c>
      <c r="F117" s="602" t="s">
        <v>385</v>
      </c>
      <c r="G117" s="604" t="s">
        <v>1615</v>
      </c>
      <c r="H117" s="490" t="s">
        <v>1306</v>
      </c>
      <c r="I117" s="601" t="s">
        <v>1616</v>
      </c>
      <c r="J117" s="494">
        <v>45735</v>
      </c>
      <c r="K117" s="494">
        <v>45735</v>
      </c>
      <c r="L117" s="602">
        <v>3</v>
      </c>
      <c r="M117" s="601" t="s">
        <v>1617</v>
      </c>
      <c r="N117" s="601" t="s">
        <v>1617</v>
      </c>
      <c r="O117" s="602" t="s">
        <v>1618</v>
      </c>
      <c r="P117" s="491" t="s">
        <v>423</v>
      </c>
      <c r="Q117" s="491" t="s">
        <v>423</v>
      </c>
      <c r="R117" s="601"/>
      <c r="S117" s="491" t="s">
        <v>423</v>
      </c>
      <c r="T117" s="491" t="s">
        <v>423</v>
      </c>
      <c r="U117" s="601"/>
      <c r="V117" s="601"/>
      <c r="W117" s="601"/>
      <c r="X117" s="601"/>
      <c r="Y117" s="601"/>
      <c r="Z117" s="601"/>
      <c r="AA117" s="601"/>
    </row>
    <row r="118" spans="1:27">
      <c r="A118" s="602">
        <v>117</v>
      </c>
      <c r="B118" s="605">
        <v>20150501298</v>
      </c>
      <c r="C118" s="605" t="s">
        <v>606</v>
      </c>
      <c r="D118" s="601" t="s">
        <v>268</v>
      </c>
      <c r="E118" s="601" t="s">
        <v>1060</v>
      </c>
      <c r="F118" s="602" t="s">
        <v>386</v>
      </c>
      <c r="G118" s="604" t="s">
        <v>1615</v>
      </c>
      <c r="H118" s="490" t="s">
        <v>1306</v>
      </c>
      <c r="I118" s="601" t="s">
        <v>1616</v>
      </c>
      <c r="J118" s="494">
        <v>45735</v>
      </c>
      <c r="K118" s="494">
        <v>45735</v>
      </c>
      <c r="L118" s="602">
        <v>3</v>
      </c>
      <c r="M118" s="601" t="s">
        <v>1617</v>
      </c>
      <c r="N118" s="601" t="s">
        <v>1617</v>
      </c>
      <c r="O118" s="602" t="s">
        <v>1618</v>
      </c>
      <c r="P118" s="491" t="s">
        <v>423</v>
      </c>
      <c r="Q118" s="491" t="s">
        <v>423</v>
      </c>
      <c r="R118" s="601"/>
      <c r="S118" s="491" t="s">
        <v>423</v>
      </c>
      <c r="T118" s="491" t="s">
        <v>423</v>
      </c>
      <c r="U118" s="601"/>
      <c r="V118" s="601"/>
      <c r="W118" s="601"/>
      <c r="X118" s="601"/>
      <c r="Y118" s="601"/>
      <c r="Z118" s="601"/>
      <c r="AA118" s="601"/>
    </row>
    <row r="119" spans="1:27">
      <c r="A119" s="602">
        <v>118</v>
      </c>
      <c r="B119" s="605">
        <v>20161207328</v>
      </c>
      <c r="C119" s="605" t="s">
        <v>633</v>
      </c>
      <c r="D119" s="601" t="s">
        <v>270</v>
      </c>
      <c r="E119" s="601" t="s">
        <v>1060</v>
      </c>
      <c r="F119" s="602" t="s">
        <v>386</v>
      </c>
      <c r="G119" s="604" t="s">
        <v>1615</v>
      </c>
      <c r="H119" s="490" t="s">
        <v>1306</v>
      </c>
      <c r="I119" s="601" t="s">
        <v>1616</v>
      </c>
      <c r="J119" s="494">
        <v>45735</v>
      </c>
      <c r="K119" s="494">
        <v>45735</v>
      </c>
      <c r="L119" s="602">
        <v>3</v>
      </c>
      <c r="M119" s="601" t="s">
        <v>1617</v>
      </c>
      <c r="N119" s="601" t="s">
        <v>1617</v>
      </c>
      <c r="O119" s="602" t="s">
        <v>1618</v>
      </c>
      <c r="P119" s="491" t="s">
        <v>423</v>
      </c>
      <c r="Q119" s="491" t="s">
        <v>423</v>
      </c>
      <c r="R119" s="601"/>
      <c r="S119" s="491" t="s">
        <v>423</v>
      </c>
      <c r="T119" s="491" t="s">
        <v>423</v>
      </c>
      <c r="U119" s="601"/>
      <c r="V119" s="601"/>
      <c r="W119" s="601"/>
      <c r="X119" s="601"/>
      <c r="Y119" s="601"/>
      <c r="Z119" s="601"/>
      <c r="AA119" s="601"/>
    </row>
    <row r="120" spans="1:27">
      <c r="A120" s="602">
        <v>119</v>
      </c>
      <c r="B120" s="654">
        <v>20220119754</v>
      </c>
      <c r="C120" s="654" t="s">
        <v>620</v>
      </c>
      <c r="D120" s="608" t="s">
        <v>1614</v>
      </c>
      <c r="E120" s="601" t="s">
        <v>1060</v>
      </c>
      <c r="F120" s="602" t="s">
        <v>385</v>
      </c>
      <c r="G120" s="604" t="s">
        <v>1615</v>
      </c>
      <c r="H120" s="490" t="s">
        <v>1306</v>
      </c>
      <c r="I120" s="601" t="s">
        <v>1616</v>
      </c>
      <c r="J120" s="494">
        <v>45735</v>
      </c>
      <c r="K120" s="494">
        <v>45735</v>
      </c>
      <c r="L120" s="602">
        <v>3</v>
      </c>
      <c r="M120" s="601" t="s">
        <v>1617</v>
      </c>
      <c r="N120" s="601" t="s">
        <v>1617</v>
      </c>
      <c r="O120" s="602" t="s">
        <v>1618</v>
      </c>
      <c r="P120" s="491" t="s">
        <v>423</v>
      </c>
      <c r="Q120" s="491" t="s">
        <v>423</v>
      </c>
      <c r="R120" s="601"/>
      <c r="S120" s="491" t="s">
        <v>423</v>
      </c>
      <c r="T120" s="491" t="s">
        <v>423</v>
      </c>
      <c r="U120" s="601"/>
      <c r="V120" s="601"/>
      <c r="W120" s="601"/>
      <c r="X120" s="601"/>
      <c r="Y120" s="601"/>
      <c r="Z120" s="601"/>
      <c r="AA120" s="601"/>
    </row>
    <row r="121" spans="1:27">
      <c r="A121" s="602">
        <v>120</v>
      </c>
      <c r="B121" s="605">
        <v>20200309600</v>
      </c>
      <c r="C121" s="605" t="s">
        <v>142</v>
      </c>
      <c r="D121" s="601" t="s">
        <v>122</v>
      </c>
      <c r="E121" s="601" t="s">
        <v>1060</v>
      </c>
      <c r="F121" s="602" t="s">
        <v>386</v>
      </c>
      <c r="G121" s="604" t="s">
        <v>1615</v>
      </c>
      <c r="H121" s="490" t="s">
        <v>1306</v>
      </c>
      <c r="I121" s="601" t="s">
        <v>1616</v>
      </c>
      <c r="J121" s="494">
        <v>45735</v>
      </c>
      <c r="K121" s="494">
        <v>45735</v>
      </c>
      <c r="L121" s="602">
        <v>3</v>
      </c>
      <c r="M121" s="601" t="s">
        <v>1617</v>
      </c>
      <c r="N121" s="601" t="s">
        <v>1617</v>
      </c>
      <c r="O121" s="602" t="s">
        <v>1618</v>
      </c>
      <c r="P121" s="491" t="s">
        <v>423</v>
      </c>
      <c r="Q121" s="491" t="s">
        <v>423</v>
      </c>
      <c r="R121" s="601"/>
      <c r="S121" s="491" t="s">
        <v>423</v>
      </c>
      <c r="T121" s="491" t="s">
        <v>423</v>
      </c>
      <c r="U121" s="601"/>
      <c r="V121" s="601"/>
      <c r="W121" s="601"/>
      <c r="X121" s="601"/>
      <c r="Y121" s="601"/>
      <c r="Z121" s="601"/>
      <c r="AA121" s="601"/>
    </row>
    <row r="122" spans="1:27">
      <c r="A122" s="725">
        <v>121</v>
      </c>
      <c r="B122" s="721">
        <v>20220509825</v>
      </c>
      <c r="C122" s="721" t="s">
        <v>894</v>
      </c>
      <c r="D122" s="721" t="s">
        <v>342</v>
      </c>
      <c r="E122" s="721" t="s">
        <v>1076</v>
      </c>
      <c r="F122" s="725" t="s">
        <v>385</v>
      </c>
      <c r="G122" s="807" t="s">
        <v>1612</v>
      </c>
      <c r="H122" s="721" t="s">
        <v>1306</v>
      </c>
      <c r="I122" s="721" t="s">
        <v>1607</v>
      </c>
      <c r="J122" s="724">
        <v>45740</v>
      </c>
      <c r="K122" s="724">
        <v>45740</v>
      </c>
      <c r="L122" s="725">
        <v>3</v>
      </c>
      <c r="M122" s="721" t="s">
        <v>1613</v>
      </c>
      <c r="N122" s="721" t="s">
        <v>1193</v>
      </c>
      <c r="O122" s="725" t="s">
        <v>519</v>
      </c>
      <c r="P122" s="725" t="s">
        <v>423</v>
      </c>
      <c r="Q122" s="725" t="s">
        <v>423</v>
      </c>
      <c r="R122" s="721"/>
      <c r="S122" s="725" t="s">
        <v>423</v>
      </c>
      <c r="T122" s="491" t="s">
        <v>423</v>
      </c>
      <c r="U122" s="601"/>
      <c r="V122" s="601"/>
      <c r="W122" s="601"/>
      <c r="X122" s="601"/>
      <c r="Y122" s="601"/>
      <c r="Z122" s="601"/>
      <c r="AA122" s="601"/>
    </row>
    <row r="123" spans="1:27">
      <c r="A123" s="725">
        <v>122</v>
      </c>
      <c r="B123" s="804">
        <v>20180905469</v>
      </c>
      <c r="C123" s="804" t="s">
        <v>770</v>
      </c>
      <c r="D123" s="721" t="s">
        <v>342</v>
      </c>
      <c r="E123" s="721" t="s">
        <v>1076</v>
      </c>
      <c r="F123" s="725" t="s">
        <v>385</v>
      </c>
      <c r="G123" s="807" t="s">
        <v>1612</v>
      </c>
      <c r="H123" s="721" t="s">
        <v>1306</v>
      </c>
      <c r="I123" s="721" t="s">
        <v>1607</v>
      </c>
      <c r="J123" s="724">
        <v>45740</v>
      </c>
      <c r="K123" s="724">
        <v>45740</v>
      </c>
      <c r="L123" s="725">
        <v>3</v>
      </c>
      <c r="M123" s="721" t="s">
        <v>1613</v>
      </c>
      <c r="N123" s="721" t="s">
        <v>1193</v>
      </c>
      <c r="O123" s="725" t="s">
        <v>519</v>
      </c>
      <c r="P123" s="725" t="s">
        <v>423</v>
      </c>
      <c r="Q123" s="725" t="s">
        <v>423</v>
      </c>
      <c r="R123" s="721"/>
      <c r="S123" s="725" t="s">
        <v>423</v>
      </c>
      <c r="T123" s="491" t="s">
        <v>423</v>
      </c>
      <c r="U123" s="601"/>
      <c r="V123" s="601"/>
      <c r="W123" s="601"/>
      <c r="X123" s="601"/>
      <c r="Y123" s="601"/>
      <c r="Z123" s="601"/>
      <c r="AA123" s="601"/>
    </row>
    <row r="124" spans="1:27">
      <c r="A124" s="725">
        <v>123</v>
      </c>
      <c r="B124" s="804">
        <v>20100601174</v>
      </c>
      <c r="C124" s="804" t="s">
        <v>882</v>
      </c>
      <c r="D124" s="721" t="s">
        <v>270</v>
      </c>
      <c r="E124" s="721" t="s">
        <v>1082</v>
      </c>
      <c r="F124" s="725" t="s">
        <v>385</v>
      </c>
      <c r="G124" s="807" t="s">
        <v>1612</v>
      </c>
      <c r="H124" s="721" t="s">
        <v>1306</v>
      </c>
      <c r="I124" s="721" t="s">
        <v>1607</v>
      </c>
      <c r="J124" s="724">
        <v>45740</v>
      </c>
      <c r="K124" s="724">
        <v>45740</v>
      </c>
      <c r="L124" s="725">
        <v>3</v>
      </c>
      <c r="M124" s="721" t="s">
        <v>1613</v>
      </c>
      <c r="N124" s="721" t="s">
        <v>1193</v>
      </c>
      <c r="O124" s="725" t="s">
        <v>519</v>
      </c>
      <c r="P124" s="725" t="s">
        <v>423</v>
      </c>
      <c r="Q124" s="725" t="s">
        <v>423</v>
      </c>
      <c r="R124" s="721"/>
      <c r="S124" s="725" t="s">
        <v>423</v>
      </c>
      <c r="T124" s="491" t="s">
        <v>423</v>
      </c>
      <c r="U124" s="601"/>
      <c r="V124" s="601"/>
      <c r="W124" s="601"/>
      <c r="X124" s="601"/>
      <c r="Y124" s="601"/>
      <c r="Z124" s="601"/>
      <c r="AA124" s="601"/>
    </row>
    <row r="125" spans="1:27">
      <c r="A125" s="725">
        <v>124</v>
      </c>
      <c r="B125" s="804">
        <v>20010917756</v>
      </c>
      <c r="C125" s="804" t="s">
        <v>826</v>
      </c>
      <c r="D125" s="721" t="s">
        <v>279</v>
      </c>
      <c r="E125" s="721" t="s">
        <v>1082</v>
      </c>
      <c r="F125" s="725" t="s">
        <v>385</v>
      </c>
      <c r="G125" s="807" t="s">
        <v>1612</v>
      </c>
      <c r="H125" s="721" t="s">
        <v>1306</v>
      </c>
      <c r="I125" s="721" t="s">
        <v>1607</v>
      </c>
      <c r="J125" s="724">
        <v>45740</v>
      </c>
      <c r="K125" s="724">
        <v>45740</v>
      </c>
      <c r="L125" s="725">
        <v>3</v>
      </c>
      <c r="M125" s="721" t="s">
        <v>1613</v>
      </c>
      <c r="N125" s="721" t="s">
        <v>1193</v>
      </c>
      <c r="O125" s="725" t="s">
        <v>519</v>
      </c>
      <c r="P125" s="725" t="s">
        <v>423</v>
      </c>
      <c r="Q125" s="725" t="s">
        <v>423</v>
      </c>
      <c r="R125" s="721"/>
      <c r="S125" s="725" t="s">
        <v>423</v>
      </c>
      <c r="T125" s="491" t="s">
        <v>423</v>
      </c>
      <c r="U125" s="601"/>
      <c r="V125" s="601"/>
      <c r="W125" s="601"/>
      <c r="X125" s="601"/>
      <c r="Y125" s="601"/>
      <c r="Z125" s="601"/>
      <c r="AA125" s="601"/>
    </row>
    <row r="126" spans="1:27">
      <c r="A126" s="725">
        <v>125</v>
      </c>
      <c r="B126" s="804">
        <v>20140410268</v>
      </c>
      <c r="C126" s="804" t="s">
        <v>740</v>
      </c>
      <c r="D126" s="721" t="s">
        <v>342</v>
      </c>
      <c r="E126" s="721" t="s">
        <v>1082</v>
      </c>
      <c r="F126" s="725" t="s">
        <v>385</v>
      </c>
      <c r="G126" s="807" t="s">
        <v>1612</v>
      </c>
      <c r="H126" s="721" t="s">
        <v>1306</v>
      </c>
      <c r="I126" s="721" t="s">
        <v>1607</v>
      </c>
      <c r="J126" s="724">
        <v>45740</v>
      </c>
      <c r="K126" s="724">
        <v>45740</v>
      </c>
      <c r="L126" s="725">
        <v>3</v>
      </c>
      <c r="M126" s="721" t="s">
        <v>1613</v>
      </c>
      <c r="N126" s="721" t="s">
        <v>1193</v>
      </c>
      <c r="O126" s="725" t="s">
        <v>519</v>
      </c>
      <c r="P126" s="725" t="s">
        <v>423</v>
      </c>
      <c r="Q126" s="725" t="s">
        <v>423</v>
      </c>
      <c r="R126" s="721"/>
      <c r="S126" s="725" t="s">
        <v>423</v>
      </c>
      <c r="T126" s="491" t="s">
        <v>423</v>
      </c>
      <c r="U126" s="601"/>
      <c r="V126" s="601"/>
      <c r="W126" s="601"/>
      <c r="X126" s="601"/>
      <c r="Y126" s="601"/>
      <c r="Z126" s="601"/>
      <c r="AA126" s="601"/>
    </row>
    <row r="127" spans="1:27">
      <c r="A127" s="725">
        <v>126</v>
      </c>
      <c r="B127" s="804">
        <v>20020102796</v>
      </c>
      <c r="C127" s="804" t="s">
        <v>973</v>
      </c>
      <c r="D127" s="721" t="s">
        <v>279</v>
      </c>
      <c r="E127" s="721" t="s">
        <v>1082</v>
      </c>
      <c r="F127" s="725" t="s">
        <v>385</v>
      </c>
      <c r="G127" s="807" t="s">
        <v>1612</v>
      </c>
      <c r="H127" s="721" t="s">
        <v>1306</v>
      </c>
      <c r="I127" s="721" t="s">
        <v>1607</v>
      </c>
      <c r="J127" s="724">
        <v>45740</v>
      </c>
      <c r="K127" s="724">
        <v>45740</v>
      </c>
      <c r="L127" s="725">
        <v>3</v>
      </c>
      <c r="M127" s="721" t="s">
        <v>1613</v>
      </c>
      <c r="N127" s="721" t="s">
        <v>1193</v>
      </c>
      <c r="O127" s="725" t="s">
        <v>519</v>
      </c>
      <c r="P127" s="725" t="s">
        <v>423</v>
      </c>
      <c r="Q127" s="725" t="s">
        <v>423</v>
      </c>
      <c r="R127" s="721"/>
      <c r="S127" s="725" t="s">
        <v>423</v>
      </c>
      <c r="T127" s="491" t="s">
        <v>423</v>
      </c>
      <c r="U127" s="601"/>
      <c r="V127" s="601"/>
      <c r="W127" s="601"/>
      <c r="X127" s="601"/>
      <c r="Y127" s="601"/>
      <c r="Z127" s="601"/>
      <c r="AA127" s="601"/>
    </row>
    <row r="128" spans="1:27">
      <c r="A128" s="725">
        <v>127</v>
      </c>
      <c r="B128" s="804">
        <v>20120215203</v>
      </c>
      <c r="C128" s="804" t="s">
        <v>644</v>
      </c>
      <c r="D128" s="806" t="s">
        <v>272</v>
      </c>
      <c r="E128" s="721" t="s">
        <v>1082</v>
      </c>
      <c r="F128" s="725" t="s">
        <v>385</v>
      </c>
      <c r="G128" s="807" t="s">
        <v>1612</v>
      </c>
      <c r="H128" s="721" t="s">
        <v>1306</v>
      </c>
      <c r="I128" s="721" t="s">
        <v>1607</v>
      </c>
      <c r="J128" s="724">
        <v>45740</v>
      </c>
      <c r="K128" s="724">
        <v>45740</v>
      </c>
      <c r="L128" s="725">
        <v>3</v>
      </c>
      <c r="M128" s="721" t="s">
        <v>1613</v>
      </c>
      <c r="N128" s="721" t="s">
        <v>1193</v>
      </c>
      <c r="O128" s="725" t="s">
        <v>519</v>
      </c>
      <c r="P128" s="725" t="s">
        <v>423</v>
      </c>
      <c r="Q128" s="725" t="s">
        <v>423</v>
      </c>
      <c r="R128" s="721"/>
      <c r="S128" s="725" t="s">
        <v>423</v>
      </c>
      <c r="T128" s="491" t="s">
        <v>423</v>
      </c>
      <c r="U128" s="601"/>
      <c r="V128" s="601"/>
      <c r="W128" s="601"/>
      <c r="X128" s="601"/>
      <c r="Y128" s="601"/>
      <c r="Z128" s="601"/>
      <c r="AA128" s="601"/>
    </row>
    <row r="129" spans="1:27">
      <c r="A129" s="725">
        <v>128</v>
      </c>
      <c r="B129" s="804">
        <v>20121107237</v>
      </c>
      <c r="C129" s="804" t="s">
        <v>1329</v>
      </c>
      <c r="D129" s="721" t="s">
        <v>272</v>
      </c>
      <c r="E129" s="721" t="s">
        <v>1082</v>
      </c>
      <c r="F129" s="725" t="s">
        <v>385</v>
      </c>
      <c r="G129" s="807" t="s">
        <v>1612</v>
      </c>
      <c r="H129" s="721" t="s">
        <v>1306</v>
      </c>
      <c r="I129" s="721" t="s">
        <v>1607</v>
      </c>
      <c r="J129" s="724">
        <v>45740</v>
      </c>
      <c r="K129" s="724">
        <v>45740</v>
      </c>
      <c r="L129" s="725">
        <v>3</v>
      </c>
      <c r="M129" s="721" t="s">
        <v>1613</v>
      </c>
      <c r="N129" s="721" t="s">
        <v>1193</v>
      </c>
      <c r="O129" s="725" t="s">
        <v>519</v>
      </c>
      <c r="P129" s="725" t="s">
        <v>423</v>
      </c>
      <c r="Q129" s="725" t="s">
        <v>423</v>
      </c>
      <c r="R129" s="721"/>
      <c r="S129" s="725" t="s">
        <v>423</v>
      </c>
      <c r="T129" s="491" t="s">
        <v>423</v>
      </c>
      <c r="U129" s="601"/>
      <c r="V129" s="601"/>
      <c r="W129" s="601"/>
      <c r="X129" s="601"/>
      <c r="Y129" s="601"/>
      <c r="Z129" s="601"/>
      <c r="AA129" s="601"/>
    </row>
    <row r="130" spans="1:27">
      <c r="A130" s="725">
        <v>129</v>
      </c>
      <c r="B130" s="804">
        <v>20250107852</v>
      </c>
      <c r="C130" s="804" t="s">
        <v>1135</v>
      </c>
      <c r="D130" s="721" t="s">
        <v>1303</v>
      </c>
      <c r="E130" s="721" t="s">
        <v>1080</v>
      </c>
      <c r="F130" s="725" t="s">
        <v>385</v>
      </c>
      <c r="G130" s="807" t="s">
        <v>1619</v>
      </c>
      <c r="H130" s="721" t="s">
        <v>1306</v>
      </c>
      <c r="I130" s="721" t="s">
        <v>1607</v>
      </c>
      <c r="J130" s="724">
        <v>45741</v>
      </c>
      <c r="K130" s="724">
        <v>45741</v>
      </c>
      <c r="L130" s="725">
        <v>2</v>
      </c>
      <c r="M130" s="721" t="s">
        <v>1620</v>
      </c>
      <c r="N130" s="721" t="s">
        <v>1193</v>
      </c>
      <c r="O130" s="725" t="s">
        <v>1383</v>
      </c>
      <c r="P130" s="725" t="s">
        <v>423</v>
      </c>
      <c r="Q130" s="725" t="s">
        <v>423</v>
      </c>
      <c r="R130" s="721"/>
      <c r="S130" s="725" t="s">
        <v>423</v>
      </c>
      <c r="T130" s="491" t="s">
        <v>423</v>
      </c>
      <c r="U130" s="601"/>
      <c r="V130" s="601"/>
      <c r="W130" s="601"/>
      <c r="X130" s="601"/>
      <c r="Y130" s="601"/>
      <c r="Z130" s="601"/>
      <c r="AA130" s="601"/>
    </row>
    <row r="131" spans="1:27">
      <c r="A131" s="725">
        <v>130</v>
      </c>
      <c r="B131" s="804">
        <v>20020102793</v>
      </c>
      <c r="C131" s="804" t="s">
        <v>393</v>
      </c>
      <c r="D131" s="721" t="s">
        <v>269</v>
      </c>
      <c r="E131" s="721" t="s">
        <v>1080</v>
      </c>
      <c r="F131" s="725" t="s">
        <v>385</v>
      </c>
      <c r="G131" s="807" t="s">
        <v>1619</v>
      </c>
      <c r="H131" s="721" t="s">
        <v>1306</v>
      </c>
      <c r="I131" s="721" t="s">
        <v>1607</v>
      </c>
      <c r="J131" s="724">
        <v>45741</v>
      </c>
      <c r="K131" s="724">
        <v>45741</v>
      </c>
      <c r="L131" s="725">
        <v>2</v>
      </c>
      <c r="M131" s="721" t="s">
        <v>1620</v>
      </c>
      <c r="N131" s="721" t="s">
        <v>1193</v>
      </c>
      <c r="O131" s="725" t="s">
        <v>1383</v>
      </c>
      <c r="P131" s="725" t="s">
        <v>423</v>
      </c>
      <c r="Q131" s="725" t="s">
        <v>423</v>
      </c>
      <c r="R131" s="721"/>
      <c r="S131" s="725" t="s">
        <v>423</v>
      </c>
      <c r="T131" s="491" t="s">
        <v>423</v>
      </c>
      <c r="U131" s="601"/>
      <c r="V131" s="601"/>
      <c r="W131" s="601"/>
      <c r="X131" s="601"/>
      <c r="Y131" s="601"/>
      <c r="Z131" s="601"/>
      <c r="AA131" s="601"/>
    </row>
    <row r="132" spans="1:27">
      <c r="A132" s="725">
        <v>131</v>
      </c>
      <c r="B132" s="804">
        <v>20171009387</v>
      </c>
      <c r="C132" s="804" t="s">
        <v>776</v>
      </c>
      <c r="D132" s="721" t="s">
        <v>272</v>
      </c>
      <c r="E132" s="721" t="s">
        <v>1080</v>
      </c>
      <c r="F132" s="725" t="s">
        <v>385</v>
      </c>
      <c r="G132" s="807" t="s">
        <v>1619</v>
      </c>
      <c r="H132" s="721" t="s">
        <v>1306</v>
      </c>
      <c r="I132" s="721" t="s">
        <v>1607</v>
      </c>
      <c r="J132" s="724">
        <v>45741</v>
      </c>
      <c r="K132" s="724">
        <v>45741</v>
      </c>
      <c r="L132" s="725">
        <v>2</v>
      </c>
      <c r="M132" s="721" t="s">
        <v>1620</v>
      </c>
      <c r="N132" s="721" t="s">
        <v>1193</v>
      </c>
      <c r="O132" s="725" t="s">
        <v>1383</v>
      </c>
      <c r="P132" s="725" t="s">
        <v>423</v>
      </c>
      <c r="Q132" s="725" t="s">
        <v>423</v>
      </c>
      <c r="R132" s="721"/>
      <c r="S132" s="725" t="s">
        <v>423</v>
      </c>
      <c r="T132" s="491" t="s">
        <v>423</v>
      </c>
      <c r="U132" s="601"/>
      <c r="V132" s="601"/>
      <c r="W132" s="601"/>
      <c r="X132" s="601"/>
      <c r="Y132" s="601"/>
      <c r="Z132" s="601"/>
      <c r="AA132" s="601"/>
    </row>
    <row r="133" spans="1:27">
      <c r="A133" s="725">
        <v>132</v>
      </c>
      <c r="B133" s="804">
        <v>20180503433</v>
      </c>
      <c r="C133" s="804" t="s">
        <v>636</v>
      </c>
      <c r="D133" s="721" t="s">
        <v>269</v>
      </c>
      <c r="E133" s="721" t="s">
        <v>1080</v>
      </c>
      <c r="F133" s="725" t="s">
        <v>385</v>
      </c>
      <c r="G133" s="807" t="s">
        <v>1619</v>
      </c>
      <c r="H133" s="721" t="s">
        <v>1306</v>
      </c>
      <c r="I133" s="721" t="s">
        <v>1607</v>
      </c>
      <c r="J133" s="724">
        <v>45741</v>
      </c>
      <c r="K133" s="724">
        <v>45741</v>
      </c>
      <c r="L133" s="725">
        <v>2</v>
      </c>
      <c r="M133" s="721" t="s">
        <v>1620</v>
      </c>
      <c r="N133" s="721" t="s">
        <v>1193</v>
      </c>
      <c r="O133" s="725" t="s">
        <v>1383</v>
      </c>
      <c r="P133" s="725" t="s">
        <v>423</v>
      </c>
      <c r="Q133" s="725" t="s">
        <v>423</v>
      </c>
      <c r="R133" s="721"/>
      <c r="S133" s="725" t="s">
        <v>423</v>
      </c>
      <c r="T133" s="491" t="s">
        <v>423</v>
      </c>
      <c r="U133" s="601"/>
      <c r="V133" s="601"/>
      <c r="W133" s="601"/>
      <c r="X133" s="601"/>
      <c r="Y133" s="601"/>
      <c r="Z133" s="601"/>
      <c r="AA133" s="601"/>
    </row>
    <row r="134" spans="1:27">
      <c r="A134" s="725">
        <v>133</v>
      </c>
      <c r="B134" s="804">
        <v>20200929611</v>
      </c>
      <c r="C134" s="804" t="s">
        <v>394</v>
      </c>
      <c r="D134" s="721" t="s">
        <v>268</v>
      </c>
      <c r="E134" s="721" t="s">
        <v>1080</v>
      </c>
      <c r="F134" s="725" t="s">
        <v>385</v>
      </c>
      <c r="G134" s="807" t="s">
        <v>1619</v>
      </c>
      <c r="H134" s="721" t="s">
        <v>1306</v>
      </c>
      <c r="I134" s="721" t="s">
        <v>1607</v>
      </c>
      <c r="J134" s="724">
        <v>45741</v>
      </c>
      <c r="K134" s="724">
        <v>45741</v>
      </c>
      <c r="L134" s="725">
        <v>2</v>
      </c>
      <c r="M134" s="721" t="s">
        <v>1620</v>
      </c>
      <c r="N134" s="721" t="s">
        <v>1193</v>
      </c>
      <c r="O134" s="725" t="s">
        <v>1383</v>
      </c>
      <c r="P134" s="725" t="s">
        <v>423</v>
      </c>
      <c r="Q134" s="725" t="s">
        <v>423</v>
      </c>
      <c r="R134" s="721"/>
      <c r="S134" s="725" t="s">
        <v>423</v>
      </c>
      <c r="T134" s="491" t="s">
        <v>423</v>
      </c>
      <c r="U134" s="601"/>
      <c r="V134" s="601"/>
      <c r="W134" s="601"/>
      <c r="X134" s="601"/>
      <c r="Y134" s="601"/>
      <c r="Z134" s="601"/>
      <c r="AA134" s="601"/>
    </row>
    <row r="135" spans="1:27">
      <c r="A135" s="725">
        <v>186</v>
      </c>
      <c r="B135" s="804">
        <v>20100518542</v>
      </c>
      <c r="C135" s="804" t="s">
        <v>185</v>
      </c>
      <c r="D135" s="721" t="s">
        <v>122</v>
      </c>
      <c r="E135" s="721" t="s">
        <v>1080</v>
      </c>
      <c r="F135" s="725" t="s">
        <v>385</v>
      </c>
      <c r="G135" s="807" t="s">
        <v>1724</v>
      </c>
      <c r="H135" s="721" t="s">
        <v>1306</v>
      </c>
      <c r="I135" s="721" t="s">
        <v>1725</v>
      </c>
      <c r="J135" s="724">
        <v>45740</v>
      </c>
      <c r="K135" s="724">
        <v>45740</v>
      </c>
      <c r="L135" s="725">
        <v>1.5</v>
      </c>
      <c r="M135" s="721" t="s">
        <v>1726</v>
      </c>
      <c r="N135" s="721" t="s">
        <v>1193</v>
      </c>
      <c r="O135" s="725" t="s">
        <v>1727</v>
      </c>
      <c r="P135" s="725" t="s">
        <v>423</v>
      </c>
      <c r="Q135" s="725" t="s">
        <v>423</v>
      </c>
      <c r="R135" s="721"/>
      <c r="S135" s="725" t="s">
        <v>423</v>
      </c>
      <c r="T135" s="491" t="s">
        <v>423</v>
      </c>
      <c r="U135" s="601"/>
      <c r="V135" s="601"/>
      <c r="W135" s="601"/>
      <c r="X135" s="601"/>
      <c r="Y135" s="601"/>
      <c r="Z135" s="601"/>
      <c r="AA135" s="601"/>
    </row>
    <row r="136" spans="1:27">
      <c r="A136" s="725">
        <v>187</v>
      </c>
      <c r="B136" s="804">
        <v>20200929611</v>
      </c>
      <c r="C136" s="804" t="s">
        <v>394</v>
      </c>
      <c r="D136" s="721" t="s">
        <v>268</v>
      </c>
      <c r="E136" s="721" t="s">
        <v>1080</v>
      </c>
      <c r="F136" s="725" t="s">
        <v>385</v>
      </c>
      <c r="G136" s="807" t="s">
        <v>1724</v>
      </c>
      <c r="H136" s="721" t="s">
        <v>1306</v>
      </c>
      <c r="I136" s="721" t="s">
        <v>1725</v>
      </c>
      <c r="J136" s="724">
        <v>45743</v>
      </c>
      <c r="K136" s="724">
        <v>45740</v>
      </c>
      <c r="L136" s="725">
        <v>1.5</v>
      </c>
      <c r="M136" s="721" t="s">
        <v>1726</v>
      </c>
      <c r="N136" s="721" t="s">
        <v>1193</v>
      </c>
      <c r="O136" s="725" t="s">
        <v>1727</v>
      </c>
      <c r="P136" s="725" t="s">
        <v>423</v>
      </c>
      <c r="Q136" s="725" t="s">
        <v>423</v>
      </c>
      <c r="R136" s="721"/>
      <c r="S136" s="725" t="s">
        <v>423</v>
      </c>
      <c r="T136" s="491" t="s">
        <v>423</v>
      </c>
      <c r="U136" s="601"/>
      <c r="V136" s="601"/>
      <c r="W136" s="601"/>
      <c r="X136" s="601"/>
      <c r="Y136" s="601"/>
      <c r="Z136" s="601"/>
      <c r="AA136" s="601"/>
    </row>
    <row r="137" spans="1:27">
      <c r="A137" s="725">
        <v>188</v>
      </c>
      <c r="B137" s="804">
        <v>19970303584</v>
      </c>
      <c r="C137" s="804" t="s">
        <v>550</v>
      </c>
      <c r="D137" s="721" t="s">
        <v>268</v>
      </c>
      <c r="E137" s="721" t="s">
        <v>1080</v>
      </c>
      <c r="F137" s="725" t="s">
        <v>385</v>
      </c>
      <c r="G137" s="807" t="s">
        <v>1724</v>
      </c>
      <c r="H137" s="721" t="s">
        <v>1306</v>
      </c>
      <c r="I137" s="721" t="s">
        <v>1725</v>
      </c>
      <c r="J137" s="724">
        <v>45744</v>
      </c>
      <c r="K137" s="724">
        <v>45740</v>
      </c>
      <c r="L137" s="725">
        <v>1.5</v>
      </c>
      <c r="M137" s="721" t="s">
        <v>1726</v>
      </c>
      <c r="N137" s="721" t="s">
        <v>1193</v>
      </c>
      <c r="O137" s="725" t="s">
        <v>1727</v>
      </c>
      <c r="P137" s="725" t="s">
        <v>423</v>
      </c>
      <c r="Q137" s="725" t="s">
        <v>423</v>
      </c>
      <c r="R137" s="721"/>
      <c r="S137" s="725" t="s">
        <v>423</v>
      </c>
      <c r="T137" s="491" t="s">
        <v>423</v>
      </c>
      <c r="U137" s="601"/>
      <c r="V137" s="601"/>
      <c r="W137" s="601"/>
      <c r="X137" s="601"/>
      <c r="Y137" s="601"/>
      <c r="Z137" s="601"/>
      <c r="AA137" s="601"/>
    </row>
    <row r="138" spans="1:27">
      <c r="A138" s="725">
        <v>189</v>
      </c>
      <c r="B138" s="804">
        <v>20171009387</v>
      </c>
      <c r="C138" s="804" t="s">
        <v>776</v>
      </c>
      <c r="D138" s="721" t="s">
        <v>272</v>
      </c>
      <c r="E138" s="721" t="s">
        <v>1080</v>
      </c>
      <c r="F138" s="725" t="s">
        <v>385</v>
      </c>
      <c r="G138" s="807" t="s">
        <v>1724</v>
      </c>
      <c r="H138" s="721" t="s">
        <v>1306</v>
      </c>
      <c r="I138" s="721" t="s">
        <v>1725</v>
      </c>
      <c r="J138" s="724">
        <v>45745</v>
      </c>
      <c r="K138" s="724">
        <v>45740</v>
      </c>
      <c r="L138" s="725">
        <v>1.5</v>
      </c>
      <c r="M138" s="721" t="s">
        <v>1726</v>
      </c>
      <c r="N138" s="721" t="s">
        <v>1193</v>
      </c>
      <c r="O138" s="725" t="s">
        <v>1727</v>
      </c>
      <c r="P138" s="725" t="s">
        <v>423</v>
      </c>
      <c r="Q138" s="725" t="s">
        <v>423</v>
      </c>
      <c r="R138" s="721"/>
      <c r="S138" s="725" t="s">
        <v>423</v>
      </c>
      <c r="T138" s="491" t="s">
        <v>423</v>
      </c>
      <c r="U138" s="601"/>
      <c r="V138" s="601"/>
      <c r="W138" s="601"/>
      <c r="X138" s="601"/>
      <c r="Y138" s="601"/>
      <c r="Z138" s="601"/>
      <c r="AA138" s="601"/>
    </row>
    <row r="139" spans="1:27">
      <c r="A139" s="725">
        <v>190</v>
      </c>
      <c r="B139" s="804">
        <v>20100401170</v>
      </c>
      <c r="C139" s="804" t="s">
        <v>373</v>
      </c>
      <c r="D139" s="721" t="s">
        <v>270</v>
      </c>
      <c r="E139" s="721" t="s">
        <v>1083</v>
      </c>
      <c r="F139" s="725" t="s">
        <v>385</v>
      </c>
      <c r="G139" s="807" t="s">
        <v>1724</v>
      </c>
      <c r="H139" s="721" t="s">
        <v>1306</v>
      </c>
      <c r="I139" s="721" t="s">
        <v>1725</v>
      </c>
      <c r="J139" s="724">
        <v>45746</v>
      </c>
      <c r="K139" s="724">
        <v>45740</v>
      </c>
      <c r="L139" s="725">
        <v>1.5</v>
      </c>
      <c r="M139" s="721" t="s">
        <v>1726</v>
      </c>
      <c r="N139" s="721" t="s">
        <v>1193</v>
      </c>
      <c r="O139" s="725" t="s">
        <v>1727</v>
      </c>
      <c r="P139" s="725" t="s">
        <v>423</v>
      </c>
      <c r="Q139" s="725" t="s">
        <v>423</v>
      </c>
      <c r="R139" s="721"/>
      <c r="S139" s="725" t="s">
        <v>423</v>
      </c>
      <c r="T139" s="491" t="s">
        <v>423</v>
      </c>
      <c r="U139" s="601"/>
      <c r="V139" s="601"/>
      <c r="W139" s="601"/>
      <c r="X139" s="601"/>
      <c r="Y139" s="601"/>
      <c r="Z139" s="601"/>
      <c r="AA139" s="601"/>
    </row>
    <row r="140" spans="1:27">
      <c r="A140" s="725">
        <v>191</v>
      </c>
      <c r="B140" s="804">
        <v>20010214717</v>
      </c>
      <c r="C140" s="804" t="s">
        <v>280</v>
      </c>
      <c r="D140" s="721" t="s">
        <v>270</v>
      </c>
      <c r="E140" s="721" t="s">
        <v>1083</v>
      </c>
      <c r="F140" s="725" t="s">
        <v>385</v>
      </c>
      <c r="G140" s="807" t="s">
        <v>1724</v>
      </c>
      <c r="H140" s="721" t="s">
        <v>1306</v>
      </c>
      <c r="I140" s="721" t="s">
        <v>1725</v>
      </c>
      <c r="J140" s="724">
        <v>45747</v>
      </c>
      <c r="K140" s="724">
        <v>45740</v>
      </c>
      <c r="L140" s="725">
        <v>1.5</v>
      </c>
      <c r="M140" s="721" t="s">
        <v>1726</v>
      </c>
      <c r="N140" s="721" t="s">
        <v>1193</v>
      </c>
      <c r="O140" s="725" t="s">
        <v>1727</v>
      </c>
      <c r="P140" s="725" t="s">
        <v>423</v>
      </c>
      <c r="Q140" s="725" t="s">
        <v>423</v>
      </c>
      <c r="R140" s="721"/>
      <c r="S140" s="725" t="s">
        <v>423</v>
      </c>
      <c r="T140" s="491" t="s">
        <v>423</v>
      </c>
      <c r="U140" s="601"/>
      <c r="V140" s="601"/>
      <c r="W140" s="601"/>
      <c r="X140" s="601"/>
      <c r="Y140" s="601"/>
      <c r="Z140" s="601"/>
      <c r="AA140" s="601"/>
    </row>
    <row r="141" spans="1:27">
      <c r="A141" s="725">
        <v>192</v>
      </c>
      <c r="B141" s="804">
        <v>20180905469</v>
      </c>
      <c r="C141" s="804" t="s">
        <v>770</v>
      </c>
      <c r="D141" s="721" t="s">
        <v>342</v>
      </c>
      <c r="E141" s="721" t="s">
        <v>1076</v>
      </c>
      <c r="F141" s="725" t="s">
        <v>385</v>
      </c>
      <c r="G141" s="807" t="s">
        <v>1724</v>
      </c>
      <c r="H141" s="721" t="s">
        <v>1306</v>
      </c>
      <c r="I141" s="721" t="s">
        <v>1725</v>
      </c>
      <c r="J141" s="724">
        <v>45748</v>
      </c>
      <c r="K141" s="724">
        <v>45740</v>
      </c>
      <c r="L141" s="725">
        <v>1.5</v>
      </c>
      <c r="M141" s="721" t="s">
        <v>1726</v>
      </c>
      <c r="N141" s="721" t="s">
        <v>1193</v>
      </c>
      <c r="O141" s="725" t="s">
        <v>1727</v>
      </c>
      <c r="P141" s="725" t="s">
        <v>423</v>
      </c>
      <c r="Q141" s="725" t="s">
        <v>423</v>
      </c>
      <c r="R141" s="721"/>
      <c r="S141" s="725" t="s">
        <v>423</v>
      </c>
      <c r="T141" s="491" t="s">
        <v>423</v>
      </c>
      <c r="U141" s="601"/>
      <c r="V141" s="601"/>
      <c r="W141" s="601"/>
      <c r="X141" s="601"/>
      <c r="Y141" s="601"/>
      <c r="Z141" s="601"/>
      <c r="AA141" s="601"/>
    </row>
    <row r="142" spans="1:27">
      <c r="A142" s="725">
        <v>193</v>
      </c>
      <c r="B142" s="804">
        <v>20220509825</v>
      </c>
      <c r="C142" s="804" t="s">
        <v>894</v>
      </c>
      <c r="D142" s="721" t="s">
        <v>342</v>
      </c>
      <c r="E142" s="721" t="s">
        <v>1076</v>
      </c>
      <c r="F142" s="725" t="s">
        <v>385</v>
      </c>
      <c r="G142" s="807" t="s">
        <v>1724</v>
      </c>
      <c r="H142" s="721" t="s">
        <v>1306</v>
      </c>
      <c r="I142" s="721" t="s">
        <v>1725</v>
      </c>
      <c r="J142" s="724">
        <v>45749</v>
      </c>
      <c r="K142" s="724">
        <v>45740</v>
      </c>
      <c r="L142" s="725">
        <v>1.5</v>
      </c>
      <c r="M142" s="721" t="s">
        <v>1726</v>
      </c>
      <c r="N142" s="721" t="s">
        <v>1193</v>
      </c>
      <c r="O142" s="725" t="s">
        <v>1727</v>
      </c>
      <c r="P142" s="725" t="s">
        <v>423</v>
      </c>
      <c r="Q142" s="725" t="s">
        <v>423</v>
      </c>
      <c r="R142" s="721"/>
      <c r="S142" s="725" t="s">
        <v>423</v>
      </c>
      <c r="T142" s="491" t="s">
        <v>423</v>
      </c>
      <c r="U142" s="601"/>
      <c r="V142" s="601"/>
      <c r="W142" s="601"/>
      <c r="X142" s="601"/>
      <c r="Y142" s="601"/>
      <c r="Z142" s="601"/>
      <c r="AA142" s="601"/>
    </row>
    <row r="143" spans="1:27">
      <c r="A143" s="725">
        <v>194</v>
      </c>
      <c r="B143" s="804">
        <v>20240917849</v>
      </c>
      <c r="C143" s="804" t="s">
        <v>1033</v>
      </c>
      <c r="D143" s="804" t="s">
        <v>1196</v>
      </c>
      <c r="E143" s="721" t="s">
        <v>1074</v>
      </c>
      <c r="F143" s="690" t="s">
        <v>386</v>
      </c>
      <c r="G143" s="807" t="s">
        <v>1860</v>
      </c>
      <c r="H143" s="721" t="s">
        <v>1306</v>
      </c>
      <c r="I143" s="721" t="s">
        <v>1607</v>
      </c>
      <c r="J143" s="724">
        <v>45776</v>
      </c>
      <c r="K143" s="724">
        <v>45777</v>
      </c>
      <c r="L143" s="725">
        <v>16</v>
      </c>
      <c r="M143" s="721" t="s">
        <v>1861</v>
      </c>
      <c r="N143" s="721" t="s">
        <v>1193</v>
      </c>
      <c r="O143" s="725" t="s">
        <v>1862</v>
      </c>
      <c r="P143" s="725" t="s">
        <v>423</v>
      </c>
      <c r="Q143" s="725" t="s">
        <v>1863</v>
      </c>
      <c r="R143" s="721"/>
      <c r="S143" s="725" t="s">
        <v>423</v>
      </c>
      <c r="T143" s="491" t="s">
        <v>423</v>
      </c>
      <c r="U143" s="721"/>
      <c r="V143" s="721"/>
      <c r="W143" s="721"/>
      <c r="X143" s="721"/>
      <c r="Y143" s="721"/>
      <c r="Z143" s="721"/>
      <c r="AA143" s="721"/>
    </row>
    <row r="144" spans="1:27">
      <c r="A144" s="725">
        <v>134</v>
      </c>
      <c r="B144" s="804">
        <v>20210405703</v>
      </c>
      <c r="C144" s="808" t="s">
        <v>194</v>
      </c>
      <c r="D144" s="721" t="s">
        <v>1284</v>
      </c>
      <c r="E144" s="721" t="s">
        <v>1076</v>
      </c>
      <c r="F144" s="725" t="s">
        <v>385</v>
      </c>
      <c r="G144" s="807" t="s">
        <v>1989</v>
      </c>
      <c r="H144" s="721" t="s">
        <v>1306</v>
      </c>
      <c r="I144" s="721" t="s">
        <v>1990</v>
      </c>
      <c r="J144" s="724">
        <v>45784</v>
      </c>
      <c r="K144" s="724">
        <v>45784</v>
      </c>
      <c r="L144" s="725">
        <v>2</v>
      </c>
      <c r="M144" s="721" t="s">
        <v>1327</v>
      </c>
      <c r="N144" s="721" t="s">
        <v>1193</v>
      </c>
      <c r="O144" s="725" t="s">
        <v>1991</v>
      </c>
      <c r="P144" s="725" t="s">
        <v>423</v>
      </c>
      <c r="Q144" s="725" t="s">
        <v>423</v>
      </c>
      <c r="R144" s="721"/>
      <c r="S144" s="725" t="s">
        <v>423</v>
      </c>
      <c r="T144" s="491" t="s">
        <v>423</v>
      </c>
      <c r="U144" s="721"/>
      <c r="V144" s="721"/>
      <c r="W144" s="721"/>
      <c r="X144" s="721"/>
      <c r="Y144" s="721"/>
      <c r="Z144" s="721"/>
      <c r="AA144" s="721"/>
    </row>
    <row r="145" spans="1:27">
      <c r="A145" s="725">
        <v>135</v>
      </c>
      <c r="B145" s="804">
        <v>20100401170</v>
      </c>
      <c r="C145" s="808" t="s">
        <v>373</v>
      </c>
      <c r="D145" s="721" t="s">
        <v>270</v>
      </c>
      <c r="E145" s="721" t="s">
        <v>1076</v>
      </c>
      <c r="F145" s="725" t="s">
        <v>385</v>
      </c>
      <c r="G145" s="807" t="s">
        <v>1989</v>
      </c>
      <c r="H145" s="721" t="s">
        <v>1306</v>
      </c>
      <c r="I145" s="721" t="s">
        <v>1990</v>
      </c>
      <c r="J145" s="724">
        <v>45784</v>
      </c>
      <c r="K145" s="724">
        <v>45784</v>
      </c>
      <c r="L145" s="725">
        <v>2</v>
      </c>
      <c r="M145" s="721" t="s">
        <v>1327</v>
      </c>
      <c r="N145" s="721" t="s">
        <v>1193</v>
      </c>
      <c r="O145" s="725" t="s">
        <v>1991</v>
      </c>
      <c r="P145" s="725" t="s">
        <v>423</v>
      </c>
      <c r="Q145" s="725" t="s">
        <v>423</v>
      </c>
      <c r="R145" s="721"/>
      <c r="S145" s="725" t="s">
        <v>423</v>
      </c>
      <c r="T145" s="491" t="s">
        <v>423</v>
      </c>
      <c r="U145" s="721"/>
      <c r="V145" s="721"/>
      <c r="W145" s="721"/>
      <c r="X145" s="721"/>
      <c r="Y145" s="721"/>
      <c r="Z145" s="721"/>
      <c r="AA145" s="721"/>
    </row>
    <row r="146" spans="1:27">
      <c r="A146" s="725">
        <v>136</v>
      </c>
      <c r="B146" s="804">
        <v>20190730577</v>
      </c>
      <c r="C146" s="808" t="s">
        <v>350</v>
      </c>
      <c r="D146" s="721" t="s">
        <v>268</v>
      </c>
      <c r="E146" s="721" t="s">
        <v>1076</v>
      </c>
      <c r="F146" s="725" t="s">
        <v>385</v>
      </c>
      <c r="G146" s="807" t="s">
        <v>1989</v>
      </c>
      <c r="H146" s="721" t="s">
        <v>1306</v>
      </c>
      <c r="I146" s="721" t="s">
        <v>1990</v>
      </c>
      <c r="J146" s="724">
        <v>45784</v>
      </c>
      <c r="K146" s="724">
        <v>45784</v>
      </c>
      <c r="L146" s="725">
        <v>2</v>
      </c>
      <c r="M146" s="721" t="s">
        <v>1327</v>
      </c>
      <c r="N146" s="721" t="s">
        <v>1193</v>
      </c>
      <c r="O146" s="725" t="s">
        <v>1991</v>
      </c>
      <c r="P146" s="725" t="s">
        <v>423</v>
      </c>
      <c r="Q146" s="725" t="s">
        <v>423</v>
      </c>
      <c r="R146" s="721"/>
      <c r="S146" s="725" t="s">
        <v>423</v>
      </c>
      <c r="T146" s="491" t="s">
        <v>423</v>
      </c>
      <c r="U146" s="721"/>
      <c r="V146" s="721"/>
      <c r="W146" s="721"/>
      <c r="X146" s="721"/>
      <c r="Y146" s="721"/>
      <c r="Z146" s="721"/>
      <c r="AA146" s="721"/>
    </row>
    <row r="147" spans="1:27">
      <c r="A147" s="725">
        <v>137</v>
      </c>
      <c r="B147" s="804">
        <v>20240826845</v>
      </c>
      <c r="C147" s="808" t="s">
        <v>713</v>
      </c>
      <c r="D147" s="721" t="s">
        <v>1303</v>
      </c>
      <c r="E147" s="721" t="s">
        <v>1076</v>
      </c>
      <c r="F147" s="725" t="s">
        <v>385</v>
      </c>
      <c r="G147" s="807" t="s">
        <v>1989</v>
      </c>
      <c r="H147" s="721" t="s">
        <v>1306</v>
      </c>
      <c r="I147" s="721" t="s">
        <v>1990</v>
      </c>
      <c r="J147" s="724">
        <v>45784</v>
      </c>
      <c r="K147" s="724">
        <v>45784</v>
      </c>
      <c r="L147" s="725">
        <v>2</v>
      </c>
      <c r="M147" s="721" t="s">
        <v>1327</v>
      </c>
      <c r="N147" s="721" t="s">
        <v>1193</v>
      </c>
      <c r="O147" s="725" t="s">
        <v>1991</v>
      </c>
      <c r="P147" s="725" t="s">
        <v>423</v>
      </c>
      <c r="Q147" s="725" t="s">
        <v>423</v>
      </c>
      <c r="R147" s="721"/>
      <c r="S147" s="725" t="s">
        <v>423</v>
      </c>
      <c r="T147" s="491" t="s">
        <v>423</v>
      </c>
      <c r="U147" s="721"/>
      <c r="V147" s="721"/>
      <c r="W147" s="721"/>
      <c r="X147" s="721"/>
      <c r="Y147" s="721"/>
      <c r="Z147" s="721"/>
      <c r="AA147" s="721"/>
    </row>
    <row r="148" spans="1:27">
      <c r="A148" s="725">
        <v>138</v>
      </c>
      <c r="B148" s="804">
        <v>20180904461</v>
      </c>
      <c r="C148" s="808" t="s">
        <v>1200</v>
      </c>
      <c r="D148" s="721" t="s">
        <v>269</v>
      </c>
      <c r="E148" s="721" t="s">
        <v>1076</v>
      </c>
      <c r="F148" s="725" t="s">
        <v>385</v>
      </c>
      <c r="G148" s="807" t="s">
        <v>1989</v>
      </c>
      <c r="H148" s="721" t="s">
        <v>1306</v>
      </c>
      <c r="I148" s="721" t="s">
        <v>1990</v>
      </c>
      <c r="J148" s="724">
        <v>45784</v>
      </c>
      <c r="K148" s="724">
        <v>45784</v>
      </c>
      <c r="L148" s="725">
        <v>2</v>
      </c>
      <c r="M148" s="721" t="s">
        <v>1327</v>
      </c>
      <c r="N148" s="721" t="s">
        <v>1193</v>
      </c>
      <c r="O148" s="725" t="s">
        <v>1991</v>
      </c>
      <c r="P148" s="725" t="s">
        <v>423</v>
      </c>
      <c r="Q148" s="725" t="s">
        <v>423</v>
      </c>
      <c r="R148" s="721"/>
      <c r="S148" s="725" t="s">
        <v>423</v>
      </c>
      <c r="T148" s="491" t="s">
        <v>423</v>
      </c>
      <c r="U148" s="721"/>
      <c r="V148" s="721"/>
      <c r="W148" s="721"/>
      <c r="X148" s="721"/>
      <c r="Y148" s="721"/>
      <c r="Z148" s="721"/>
      <c r="AA148" s="721"/>
    </row>
    <row r="149" spans="1:27">
      <c r="A149" s="725">
        <v>139</v>
      </c>
      <c r="B149" s="804">
        <v>19971103623</v>
      </c>
      <c r="C149" s="808" t="s">
        <v>366</v>
      </c>
      <c r="D149" s="721" t="s">
        <v>271</v>
      </c>
      <c r="E149" s="721" t="s">
        <v>1076</v>
      </c>
      <c r="F149" s="725" t="s">
        <v>385</v>
      </c>
      <c r="G149" s="807" t="s">
        <v>1989</v>
      </c>
      <c r="H149" s="721" t="s">
        <v>1306</v>
      </c>
      <c r="I149" s="721" t="s">
        <v>1990</v>
      </c>
      <c r="J149" s="724">
        <v>45784</v>
      </c>
      <c r="K149" s="724">
        <v>45784</v>
      </c>
      <c r="L149" s="725">
        <v>2</v>
      </c>
      <c r="M149" s="721" t="s">
        <v>1327</v>
      </c>
      <c r="N149" s="721" t="s">
        <v>1193</v>
      </c>
      <c r="O149" s="725" t="s">
        <v>1991</v>
      </c>
      <c r="P149" s="725" t="s">
        <v>423</v>
      </c>
      <c r="Q149" s="725" t="s">
        <v>423</v>
      </c>
      <c r="R149" s="721"/>
      <c r="S149" s="725" t="s">
        <v>423</v>
      </c>
      <c r="T149" s="491" t="s">
        <v>423</v>
      </c>
      <c r="U149" s="721"/>
      <c r="V149" s="721"/>
      <c r="W149" s="721"/>
      <c r="X149" s="721"/>
      <c r="Y149" s="721"/>
      <c r="Z149" s="721"/>
      <c r="AA149" s="721"/>
    </row>
    <row r="150" spans="1:27">
      <c r="A150" s="725">
        <v>140</v>
      </c>
      <c r="B150" s="804">
        <v>20121107240</v>
      </c>
      <c r="C150" s="808" t="s">
        <v>935</v>
      </c>
      <c r="D150" s="721" t="s">
        <v>279</v>
      </c>
      <c r="E150" s="721" t="s">
        <v>1076</v>
      </c>
      <c r="F150" s="725" t="s">
        <v>385</v>
      </c>
      <c r="G150" s="807" t="s">
        <v>1989</v>
      </c>
      <c r="H150" s="721" t="s">
        <v>1306</v>
      </c>
      <c r="I150" s="721" t="s">
        <v>1990</v>
      </c>
      <c r="J150" s="724">
        <v>45784</v>
      </c>
      <c r="K150" s="724">
        <v>45784</v>
      </c>
      <c r="L150" s="725">
        <v>2</v>
      </c>
      <c r="M150" s="721" t="s">
        <v>1327</v>
      </c>
      <c r="N150" s="721" t="s">
        <v>1193</v>
      </c>
      <c r="O150" s="725" t="s">
        <v>1991</v>
      </c>
      <c r="P150" s="725" t="s">
        <v>423</v>
      </c>
      <c r="Q150" s="725" t="s">
        <v>423</v>
      </c>
      <c r="R150" s="721"/>
      <c r="S150" s="725" t="s">
        <v>423</v>
      </c>
      <c r="T150" s="491" t="s">
        <v>423</v>
      </c>
      <c r="U150" s="721"/>
      <c r="V150" s="721"/>
      <c r="W150" s="721"/>
      <c r="X150" s="721"/>
      <c r="Y150" s="721"/>
      <c r="Z150" s="721"/>
      <c r="AA150" s="721"/>
    </row>
    <row r="151" spans="1:27">
      <c r="A151" s="725">
        <v>141</v>
      </c>
      <c r="B151" s="804">
        <v>20051007063</v>
      </c>
      <c r="C151" s="808" t="s">
        <v>764</v>
      </c>
      <c r="D151" s="721" t="s">
        <v>268</v>
      </c>
      <c r="E151" s="721" t="s">
        <v>1076</v>
      </c>
      <c r="F151" s="725" t="s">
        <v>385</v>
      </c>
      <c r="G151" s="807" t="s">
        <v>1989</v>
      </c>
      <c r="H151" s="721" t="s">
        <v>1306</v>
      </c>
      <c r="I151" s="721" t="s">
        <v>1990</v>
      </c>
      <c r="J151" s="724">
        <v>45784</v>
      </c>
      <c r="K151" s="724">
        <v>45784</v>
      </c>
      <c r="L151" s="725">
        <v>2</v>
      </c>
      <c r="M151" s="721" t="s">
        <v>1327</v>
      </c>
      <c r="N151" s="721" t="s">
        <v>1193</v>
      </c>
      <c r="O151" s="725" t="s">
        <v>1991</v>
      </c>
      <c r="P151" s="725" t="s">
        <v>423</v>
      </c>
      <c r="Q151" s="725" t="s">
        <v>423</v>
      </c>
      <c r="R151" s="721"/>
      <c r="S151" s="725" t="s">
        <v>423</v>
      </c>
      <c r="T151" s="491" t="s">
        <v>423</v>
      </c>
      <c r="U151" s="721"/>
      <c r="V151" s="721"/>
      <c r="W151" s="721"/>
      <c r="X151" s="721"/>
      <c r="Y151" s="721"/>
      <c r="Z151" s="721"/>
      <c r="AA151" s="721"/>
    </row>
    <row r="152" spans="1:27">
      <c r="A152" s="725">
        <v>142</v>
      </c>
      <c r="B152" s="804">
        <v>20010917766</v>
      </c>
      <c r="C152" s="808" t="s">
        <v>367</v>
      </c>
      <c r="D152" s="721" t="s">
        <v>271</v>
      </c>
      <c r="E152" s="721" t="s">
        <v>1076</v>
      </c>
      <c r="F152" s="725" t="s">
        <v>385</v>
      </c>
      <c r="G152" s="807" t="s">
        <v>1989</v>
      </c>
      <c r="H152" s="721" t="s">
        <v>1306</v>
      </c>
      <c r="I152" s="721" t="s">
        <v>1990</v>
      </c>
      <c r="J152" s="724">
        <v>45784</v>
      </c>
      <c r="K152" s="724">
        <v>45784</v>
      </c>
      <c r="L152" s="725">
        <v>2</v>
      </c>
      <c r="M152" s="721" t="s">
        <v>1327</v>
      </c>
      <c r="N152" s="721" t="s">
        <v>1193</v>
      </c>
      <c r="O152" s="725" t="s">
        <v>1991</v>
      </c>
      <c r="P152" s="725" t="s">
        <v>423</v>
      </c>
      <c r="Q152" s="725" t="s">
        <v>423</v>
      </c>
      <c r="R152" s="721"/>
      <c r="S152" s="725" t="s">
        <v>423</v>
      </c>
      <c r="T152" s="491" t="s">
        <v>423</v>
      </c>
      <c r="U152" s="721"/>
      <c r="V152" s="721"/>
      <c r="W152" s="721"/>
      <c r="X152" s="721"/>
      <c r="Y152" s="721"/>
      <c r="Z152" s="721"/>
      <c r="AA152" s="721"/>
    </row>
    <row r="153" spans="1:27">
      <c r="A153" s="725">
        <v>143</v>
      </c>
      <c r="B153" s="804">
        <v>20010214718</v>
      </c>
      <c r="C153" s="808" t="s">
        <v>785</v>
      </c>
      <c r="D153" s="721" t="s">
        <v>272</v>
      </c>
      <c r="E153" s="721" t="s">
        <v>1076</v>
      </c>
      <c r="F153" s="725" t="s">
        <v>385</v>
      </c>
      <c r="G153" s="807" t="s">
        <v>1989</v>
      </c>
      <c r="H153" s="721" t="s">
        <v>1306</v>
      </c>
      <c r="I153" s="721" t="s">
        <v>1990</v>
      </c>
      <c r="J153" s="724">
        <v>45784</v>
      </c>
      <c r="K153" s="724">
        <v>45784</v>
      </c>
      <c r="L153" s="725">
        <v>2</v>
      </c>
      <c r="M153" s="721" t="s">
        <v>1327</v>
      </c>
      <c r="N153" s="721" t="s">
        <v>1193</v>
      </c>
      <c r="O153" s="725" t="s">
        <v>1991</v>
      </c>
      <c r="P153" s="725" t="s">
        <v>423</v>
      </c>
      <c r="Q153" s="725" t="s">
        <v>423</v>
      </c>
      <c r="R153" s="721"/>
      <c r="S153" s="725" t="s">
        <v>423</v>
      </c>
      <c r="T153" s="491" t="s">
        <v>423</v>
      </c>
      <c r="U153" s="721"/>
      <c r="V153" s="721"/>
      <c r="W153" s="721"/>
      <c r="X153" s="721"/>
      <c r="Y153" s="721"/>
      <c r="Z153" s="721"/>
      <c r="AA153" s="721"/>
    </row>
    <row r="154" spans="1:27">
      <c r="A154" s="725">
        <v>144</v>
      </c>
      <c r="B154" s="804">
        <v>20090219151</v>
      </c>
      <c r="C154" s="808" t="s">
        <v>787</v>
      </c>
      <c r="D154" s="721" t="s">
        <v>272</v>
      </c>
      <c r="E154" s="721" t="s">
        <v>1076</v>
      </c>
      <c r="F154" s="725" t="s">
        <v>385</v>
      </c>
      <c r="G154" s="807" t="s">
        <v>1989</v>
      </c>
      <c r="H154" s="721" t="s">
        <v>1306</v>
      </c>
      <c r="I154" s="721" t="s">
        <v>1990</v>
      </c>
      <c r="J154" s="724">
        <v>45784</v>
      </c>
      <c r="K154" s="724">
        <v>45784</v>
      </c>
      <c r="L154" s="725">
        <v>2</v>
      </c>
      <c r="M154" s="721" t="s">
        <v>1327</v>
      </c>
      <c r="N154" s="721" t="s">
        <v>1193</v>
      </c>
      <c r="O154" s="725" t="s">
        <v>1991</v>
      </c>
      <c r="P154" s="725" t="s">
        <v>423</v>
      </c>
      <c r="Q154" s="725" t="s">
        <v>423</v>
      </c>
      <c r="R154" s="721"/>
      <c r="S154" s="725" t="s">
        <v>423</v>
      </c>
      <c r="T154" s="491" t="s">
        <v>423</v>
      </c>
      <c r="U154" s="721"/>
      <c r="V154" s="721"/>
      <c r="W154" s="721"/>
      <c r="X154" s="721"/>
      <c r="Y154" s="721"/>
      <c r="Z154" s="721"/>
      <c r="AA154" s="721"/>
    </row>
    <row r="155" spans="1:27">
      <c r="A155" s="725">
        <v>145</v>
      </c>
      <c r="B155" s="804">
        <v>20051007068</v>
      </c>
      <c r="C155" s="808" t="s">
        <v>911</v>
      </c>
      <c r="D155" s="721" t="s">
        <v>272</v>
      </c>
      <c r="E155" s="721" t="s">
        <v>1076</v>
      </c>
      <c r="F155" s="725" t="s">
        <v>385</v>
      </c>
      <c r="G155" s="807" t="s">
        <v>1989</v>
      </c>
      <c r="H155" s="721" t="s">
        <v>1306</v>
      </c>
      <c r="I155" s="721" t="s">
        <v>1990</v>
      </c>
      <c r="J155" s="724">
        <v>45784</v>
      </c>
      <c r="K155" s="724">
        <v>45784</v>
      </c>
      <c r="L155" s="725">
        <v>2</v>
      </c>
      <c r="M155" s="721" t="s">
        <v>1327</v>
      </c>
      <c r="N155" s="721" t="s">
        <v>1193</v>
      </c>
      <c r="O155" s="725" t="s">
        <v>1991</v>
      </c>
      <c r="P155" s="725" t="s">
        <v>423</v>
      </c>
      <c r="Q155" s="725" t="s">
        <v>423</v>
      </c>
      <c r="R155" s="721"/>
      <c r="S155" s="725" t="s">
        <v>423</v>
      </c>
      <c r="T155" s="491" t="s">
        <v>423</v>
      </c>
      <c r="U155" s="721"/>
      <c r="V155" s="721"/>
      <c r="W155" s="721"/>
      <c r="X155" s="721"/>
      <c r="Y155" s="721"/>
      <c r="Z155" s="721"/>
      <c r="AA155" s="721"/>
    </row>
    <row r="156" spans="1:27">
      <c r="A156" s="725">
        <v>146</v>
      </c>
      <c r="B156" s="804">
        <v>20180810445</v>
      </c>
      <c r="C156" s="808" t="s">
        <v>732</v>
      </c>
      <c r="D156" s="721" t="s">
        <v>279</v>
      </c>
      <c r="E156" s="721" t="s">
        <v>1076</v>
      </c>
      <c r="F156" s="725" t="s">
        <v>385</v>
      </c>
      <c r="G156" s="807" t="s">
        <v>1989</v>
      </c>
      <c r="H156" s="721" t="s">
        <v>1306</v>
      </c>
      <c r="I156" s="721" t="s">
        <v>1990</v>
      </c>
      <c r="J156" s="724">
        <v>45784</v>
      </c>
      <c r="K156" s="724">
        <v>45784</v>
      </c>
      <c r="L156" s="725">
        <v>2</v>
      </c>
      <c r="M156" s="721" t="s">
        <v>1327</v>
      </c>
      <c r="N156" s="721" t="s">
        <v>1193</v>
      </c>
      <c r="O156" s="725" t="s">
        <v>1991</v>
      </c>
      <c r="P156" s="725" t="s">
        <v>423</v>
      </c>
      <c r="Q156" s="725" t="s">
        <v>423</v>
      </c>
      <c r="R156" s="721"/>
      <c r="S156" s="725" t="s">
        <v>423</v>
      </c>
      <c r="T156" s="491" t="s">
        <v>423</v>
      </c>
      <c r="U156" s="721"/>
      <c r="V156" s="721"/>
      <c r="W156" s="721"/>
      <c r="X156" s="721"/>
      <c r="Y156" s="721"/>
      <c r="Z156" s="721"/>
      <c r="AA156" s="721"/>
    </row>
    <row r="157" spans="1:27">
      <c r="A157" s="725">
        <v>147</v>
      </c>
      <c r="B157" s="804">
        <v>19911028288</v>
      </c>
      <c r="C157" s="808" t="s">
        <v>960</v>
      </c>
      <c r="D157" s="721" t="s">
        <v>272</v>
      </c>
      <c r="E157" s="721" t="s">
        <v>1076</v>
      </c>
      <c r="F157" s="725" t="s">
        <v>385</v>
      </c>
      <c r="G157" s="807" t="s">
        <v>1989</v>
      </c>
      <c r="H157" s="721" t="s">
        <v>1306</v>
      </c>
      <c r="I157" s="721" t="s">
        <v>1990</v>
      </c>
      <c r="J157" s="724">
        <v>45784</v>
      </c>
      <c r="K157" s="724">
        <v>45784</v>
      </c>
      <c r="L157" s="725">
        <v>2</v>
      </c>
      <c r="M157" s="721" t="s">
        <v>1327</v>
      </c>
      <c r="N157" s="721" t="s">
        <v>1193</v>
      </c>
      <c r="O157" s="725" t="s">
        <v>1991</v>
      </c>
      <c r="P157" s="725" t="s">
        <v>423</v>
      </c>
      <c r="Q157" s="725" t="s">
        <v>423</v>
      </c>
      <c r="R157" s="721"/>
      <c r="S157" s="725" t="s">
        <v>423</v>
      </c>
      <c r="T157" s="491" t="s">
        <v>423</v>
      </c>
      <c r="U157" s="721"/>
      <c r="V157" s="721"/>
      <c r="W157" s="721"/>
      <c r="X157" s="721"/>
      <c r="Y157" s="721"/>
      <c r="Z157" s="721"/>
      <c r="AA157" s="721"/>
    </row>
    <row r="158" spans="1:27">
      <c r="A158" s="725">
        <v>148</v>
      </c>
      <c r="B158" s="804">
        <v>19950417566</v>
      </c>
      <c r="C158" s="808" t="s">
        <v>390</v>
      </c>
      <c r="D158" s="721" t="s">
        <v>278</v>
      </c>
      <c r="E158" s="721" t="s">
        <v>1076</v>
      </c>
      <c r="F158" s="725" t="s">
        <v>385</v>
      </c>
      <c r="G158" s="807" t="s">
        <v>1989</v>
      </c>
      <c r="H158" s="721" t="s">
        <v>1306</v>
      </c>
      <c r="I158" s="721" t="s">
        <v>1990</v>
      </c>
      <c r="J158" s="724">
        <v>45784</v>
      </c>
      <c r="K158" s="724">
        <v>45784</v>
      </c>
      <c r="L158" s="725">
        <v>2</v>
      </c>
      <c r="M158" s="721" t="s">
        <v>1327</v>
      </c>
      <c r="N158" s="721" t="s">
        <v>1193</v>
      </c>
      <c r="O158" s="725" t="s">
        <v>1991</v>
      </c>
      <c r="P158" s="725" t="s">
        <v>423</v>
      </c>
      <c r="Q158" s="725" t="s">
        <v>423</v>
      </c>
      <c r="R158" s="721"/>
      <c r="S158" s="725" t="s">
        <v>423</v>
      </c>
      <c r="T158" s="491" t="s">
        <v>423</v>
      </c>
      <c r="U158" s="721"/>
      <c r="V158" s="721"/>
      <c r="W158" s="721"/>
      <c r="X158" s="721"/>
      <c r="Y158" s="721"/>
      <c r="Z158" s="721"/>
      <c r="AA158" s="721"/>
    </row>
    <row r="159" spans="1:27">
      <c r="A159" s="725">
        <v>149</v>
      </c>
      <c r="B159" s="804">
        <v>19960409522</v>
      </c>
      <c r="C159" s="808" t="s">
        <v>864</v>
      </c>
      <c r="D159" s="721" t="s">
        <v>272</v>
      </c>
      <c r="E159" s="721" t="s">
        <v>1076</v>
      </c>
      <c r="F159" s="725" t="s">
        <v>385</v>
      </c>
      <c r="G159" s="807" t="s">
        <v>1989</v>
      </c>
      <c r="H159" s="721" t="s">
        <v>1306</v>
      </c>
      <c r="I159" s="721" t="s">
        <v>1990</v>
      </c>
      <c r="J159" s="724">
        <v>45784</v>
      </c>
      <c r="K159" s="724">
        <v>45784</v>
      </c>
      <c r="L159" s="725">
        <v>2</v>
      </c>
      <c r="M159" s="721" t="s">
        <v>1327</v>
      </c>
      <c r="N159" s="721" t="s">
        <v>1193</v>
      </c>
      <c r="O159" s="725" t="s">
        <v>1991</v>
      </c>
      <c r="P159" s="725" t="s">
        <v>423</v>
      </c>
      <c r="Q159" s="725" t="s">
        <v>423</v>
      </c>
      <c r="R159" s="721"/>
      <c r="S159" s="725" t="s">
        <v>423</v>
      </c>
      <c r="T159" s="491" t="s">
        <v>423</v>
      </c>
      <c r="U159" s="721"/>
      <c r="V159" s="721"/>
      <c r="W159" s="721"/>
      <c r="X159" s="721"/>
      <c r="Y159" s="721"/>
      <c r="Z159" s="721"/>
      <c r="AA159" s="721"/>
    </row>
    <row r="160" spans="1:27">
      <c r="A160" s="725">
        <v>150</v>
      </c>
      <c r="B160" s="804">
        <v>19970225580</v>
      </c>
      <c r="C160" s="808" t="s">
        <v>947</v>
      </c>
      <c r="D160" s="721" t="s">
        <v>272</v>
      </c>
      <c r="E160" s="721" t="s">
        <v>1076</v>
      </c>
      <c r="F160" s="725" t="s">
        <v>385</v>
      </c>
      <c r="G160" s="807" t="s">
        <v>1989</v>
      </c>
      <c r="H160" s="721" t="s">
        <v>1306</v>
      </c>
      <c r="I160" s="721" t="s">
        <v>1990</v>
      </c>
      <c r="J160" s="724">
        <v>45784</v>
      </c>
      <c r="K160" s="724">
        <v>45784</v>
      </c>
      <c r="L160" s="725">
        <v>2</v>
      </c>
      <c r="M160" s="721" t="s">
        <v>1327</v>
      </c>
      <c r="N160" s="721" t="s">
        <v>1193</v>
      </c>
      <c r="O160" s="725" t="s">
        <v>1991</v>
      </c>
      <c r="P160" s="725" t="s">
        <v>423</v>
      </c>
      <c r="Q160" s="725" t="s">
        <v>423</v>
      </c>
      <c r="R160" s="721"/>
      <c r="S160" s="725" t="s">
        <v>423</v>
      </c>
      <c r="T160" s="491" t="s">
        <v>423</v>
      </c>
      <c r="U160" s="721"/>
      <c r="V160" s="721"/>
      <c r="W160" s="721"/>
      <c r="X160" s="721"/>
      <c r="Y160" s="721"/>
      <c r="Z160" s="721"/>
      <c r="AA160" s="721"/>
    </row>
    <row r="161" spans="1:27">
      <c r="A161" s="725">
        <v>151</v>
      </c>
      <c r="B161" s="804">
        <v>19960320509</v>
      </c>
      <c r="C161" s="808" t="s">
        <v>631</v>
      </c>
      <c r="D161" s="721" t="s">
        <v>279</v>
      </c>
      <c r="E161" s="721" t="s">
        <v>1076</v>
      </c>
      <c r="F161" s="725" t="s">
        <v>385</v>
      </c>
      <c r="G161" s="807" t="s">
        <v>1989</v>
      </c>
      <c r="H161" s="721" t="s">
        <v>1306</v>
      </c>
      <c r="I161" s="721" t="s">
        <v>1990</v>
      </c>
      <c r="J161" s="724">
        <v>45784</v>
      </c>
      <c r="K161" s="724">
        <v>45784</v>
      </c>
      <c r="L161" s="725">
        <v>2</v>
      </c>
      <c r="M161" s="721" t="s">
        <v>1327</v>
      </c>
      <c r="N161" s="721" t="s">
        <v>1193</v>
      </c>
      <c r="O161" s="725" t="s">
        <v>1991</v>
      </c>
      <c r="P161" s="725" t="s">
        <v>423</v>
      </c>
      <c r="Q161" s="725" t="s">
        <v>423</v>
      </c>
      <c r="R161" s="721"/>
      <c r="S161" s="725" t="s">
        <v>423</v>
      </c>
      <c r="T161" s="491" t="s">
        <v>423</v>
      </c>
      <c r="U161" s="721"/>
      <c r="V161" s="721"/>
      <c r="W161" s="721"/>
      <c r="X161" s="721"/>
      <c r="Y161" s="721"/>
      <c r="Z161" s="721"/>
      <c r="AA161" s="721"/>
    </row>
    <row r="162" spans="1:27">
      <c r="A162" s="725">
        <v>152</v>
      </c>
      <c r="B162" s="804">
        <v>20010102691</v>
      </c>
      <c r="C162" s="808" t="s">
        <v>351</v>
      </c>
      <c r="D162" s="721" t="s">
        <v>268</v>
      </c>
      <c r="E162" s="721" t="s">
        <v>1076</v>
      </c>
      <c r="F162" s="725" t="s">
        <v>385</v>
      </c>
      <c r="G162" s="807" t="s">
        <v>1989</v>
      </c>
      <c r="H162" s="721" t="s">
        <v>1306</v>
      </c>
      <c r="I162" s="721" t="s">
        <v>1990</v>
      </c>
      <c r="J162" s="724">
        <v>45784</v>
      </c>
      <c r="K162" s="724">
        <v>45784</v>
      </c>
      <c r="L162" s="725">
        <v>2</v>
      </c>
      <c r="M162" s="721" t="s">
        <v>1327</v>
      </c>
      <c r="N162" s="721" t="s">
        <v>1193</v>
      </c>
      <c r="O162" s="725" t="s">
        <v>1991</v>
      </c>
      <c r="P162" s="725" t="s">
        <v>423</v>
      </c>
      <c r="Q162" s="725" t="s">
        <v>423</v>
      </c>
      <c r="R162" s="721"/>
      <c r="S162" s="725" t="s">
        <v>423</v>
      </c>
      <c r="T162" s="491" t="s">
        <v>423</v>
      </c>
      <c r="U162" s="721"/>
      <c r="V162" s="721"/>
      <c r="W162" s="721"/>
      <c r="X162" s="721"/>
      <c r="Y162" s="721"/>
      <c r="Z162" s="721"/>
      <c r="AA162" s="721"/>
    </row>
    <row r="163" spans="1:27">
      <c r="A163" s="725">
        <v>153</v>
      </c>
      <c r="B163" s="804">
        <v>20040324017</v>
      </c>
      <c r="C163" s="808" t="s">
        <v>361</v>
      </c>
      <c r="D163" s="721" t="s">
        <v>271</v>
      </c>
      <c r="E163" s="721" t="s">
        <v>1076</v>
      </c>
      <c r="F163" s="725" t="s">
        <v>385</v>
      </c>
      <c r="G163" s="807" t="s">
        <v>1989</v>
      </c>
      <c r="H163" s="721" t="s">
        <v>1306</v>
      </c>
      <c r="I163" s="721" t="s">
        <v>1990</v>
      </c>
      <c r="J163" s="724">
        <v>45784</v>
      </c>
      <c r="K163" s="724">
        <v>45784</v>
      </c>
      <c r="L163" s="725">
        <v>2</v>
      </c>
      <c r="M163" s="721" t="s">
        <v>1327</v>
      </c>
      <c r="N163" s="721" t="s">
        <v>1193</v>
      </c>
      <c r="O163" s="725" t="s">
        <v>1991</v>
      </c>
      <c r="P163" s="725" t="s">
        <v>423</v>
      </c>
      <c r="Q163" s="725" t="s">
        <v>423</v>
      </c>
      <c r="R163" s="721"/>
      <c r="S163" s="725" t="s">
        <v>423</v>
      </c>
      <c r="T163" s="491" t="s">
        <v>423</v>
      </c>
      <c r="U163" s="721"/>
      <c r="V163" s="721"/>
      <c r="W163" s="721"/>
      <c r="X163" s="721"/>
      <c r="Y163" s="721"/>
      <c r="Z163" s="721"/>
      <c r="AA163" s="721"/>
    </row>
    <row r="164" spans="1:27">
      <c r="A164" s="725">
        <v>154</v>
      </c>
      <c r="B164" s="804">
        <v>20040324020</v>
      </c>
      <c r="C164" s="808" t="s">
        <v>789</v>
      </c>
      <c r="D164" s="721" t="s">
        <v>272</v>
      </c>
      <c r="E164" s="721" t="s">
        <v>1076</v>
      </c>
      <c r="F164" s="725" t="s">
        <v>385</v>
      </c>
      <c r="G164" s="807" t="s">
        <v>1989</v>
      </c>
      <c r="H164" s="721" t="s">
        <v>1306</v>
      </c>
      <c r="I164" s="721" t="s">
        <v>1990</v>
      </c>
      <c r="J164" s="724">
        <v>45784</v>
      </c>
      <c r="K164" s="724">
        <v>45784</v>
      </c>
      <c r="L164" s="725">
        <v>2</v>
      </c>
      <c r="M164" s="721" t="s">
        <v>1327</v>
      </c>
      <c r="N164" s="721" t="s">
        <v>1193</v>
      </c>
      <c r="O164" s="725" t="s">
        <v>1991</v>
      </c>
      <c r="P164" s="725" t="s">
        <v>423</v>
      </c>
      <c r="Q164" s="725" t="s">
        <v>423</v>
      </c>
      <c r="R164" s="721"/>
      <c r="S164" s="725" t="s">
        <v>423</v>
      </c>
      <c r="T164" s="491" t="s">
        <v>423</v>
      </c>
      <c r="U164" s="721"/>
      <c r="V164" s="721"/>
      <c r="W164" s="721"/>
      <c r="X164" s="721"/>
      <c r="Y164" s="721"/>
      <c r="Z164" s="721"/>
      <c r="AA164" s="721"/>
    </row>
    <row r="165" spans="1:27">
      <c r="A165" s="725">
        <v>155</v>
      </c>
      <c r="B165" s="804">
        <v>19970102558</v>
      </c>
      <c r="C165" s="808" t="s">
        <v>927</v>
      </c>
      <c r="D165" s="721" t="s">
        <v>269</v>
      </c>
      <c r="E165" s="721" t="s">
        <v>1076</v>
      </c>
      <c r="F165" s="725" t="s">
        <v>385</v>
      </c>
      <c r="G165" s="807" t="s">
        <v>1989</v>
      </c>
      <c r="H165" s="721" t="s">
        <v>1306</v>
      </c>
      <c r="I165" s="721" t="s">
        <v>1990</v>
      </c>
      <c r="J165" s="724">
        <v>45784</v>
      </c>
      <c r="K165" s="724">
        <v>45784</v>
      </c>
      <c r="L165" s="725">
        <v>2</v>
      </c>
      <c r="M165" s="721" t="s">
        <v>1327</v>
      </c>
      <c r="N165" s="721" t="s">
        <v>1193</v>
      </c>
      <c r="O165" s="725" t="s">
        <v>1991</v>
      </c>
      <c r="P165" s="725" t="s">
        <v>423</v>
      </c>
      <c r="Q165" s="725" t="s">
        <v>423</v>
      </c>
      <c r="R165" s="721"/>
      <c r="S165" s="725" t="s">
        <v>423</v>
      </c>
      <c r="T165" s="491" t="s">
        <v>423</v>
      </c>
      <c r="U165" s="721"/>
      <c r="V165" s="721"/>
      <c r="W165" s="721"/>
      <c r="X165" s="721"/>
      <c r="Y165" s="721"/>
      <c r="Z165" s="721"/>
      <c r="AA165" s="721"/>
    </row>
    <row r="166" spans="1:27">
      <c r="A166" s="725">
        <v>156</v>
      </c>
      <c r="B166" s="804">
        <v>20010917753</v>
      </c>
      <c r="C166" s="808" t="s">
        <v>357</v>
      </c>
      <c r="D166" s="721" t="s">
        <v>271</v>
      </c>
      <c r="E166" s="721" t="s">
        <v>1076</v>
      </c>
      <c r="F166" s="725" t="s">
        <v>385</v>
      </c>
      <c r="G166" s="807" t="s">
        <v>1989</v>
      </c>
      <c r="H166" s="721" t="s">
        <v>1306</v>
      </c>
      <c r="I166" s="721" t="s">
        <v>1990</v>
      </c>
      <c r="J166" s="724">
        <v>45784</v>
      </c>
      <c r="K166" s="724">
        <v>45784</v>
      </c>
      <c r="L166" s="725">
        <v>2</v>
      </c>
      <c r="M166" s="721" t="s">
        <v>1327</v>
      </c>
      <c r="N166" s="721" t="s">
        <v>1193</v>
      </c>
      <c r="O166" s="725" t="s">
        <v>1991</v>
      </c>
      <c r="P166" s="725" t="s">
        <v>423</v>
      </c>
      <c r="Q166" s="725" t="s">
        <v>423</v>
      </c>
      <c r="R166" s="721"/>
      <c r="S166" s="725" t="s">
        <v>423</v>
      </c>
      <c r="T166" s="491" t="s">
        <v>423</v>
      </c>
      <c r="U166" s="721"/>
      <c r="V166" s="721"/>
      <c r="W166" s="721"/>
      <c r="X166" s="721"/>
      <c r="Y166" s="721"/>
      <c r="Z166" s="721"/>
      <c r="AA166" s="721"/>
    </row>
    <row r="167" spans="1:27">
      <c r="A167" s="725">
        <v>157</v>
      </c>
      <c r="B167" s="804">
        <v>20040324028</v>
      </c>
      <c r="C167" s="808" t="s">
        <v>596</v>
      </c>
      <c r="D167" s="721" t="s">
        <v>272</v>
      </c>
      <c r="E167" s="721" t="s">
        <v>1076</v>
      </c>
      <c r="F167" s="725" t="s">
        <v>385</v>
      </c>
      <c r="G167" s="807" t="s">
        <v>1989</v>
      </c>
      <c r="H167" s="721" t="s">
        <v>1306</v>
      </c>
      <c r="I167" s="721" t="s">
        <v>1990</v>
      </c>
      <c r="J167" s="724">
        <v>45784</v>
      </c>
      <c r="K167" s="724">
        <v>45784</v>
      </c>
      <c r="L167" s="725">
        <v>2</v>
      </c>
      <c r="M167" s="721" t="s">
        <v>1327</v>
      </c>
      <c r="N167" s="721" t="s">
        <v>1193</v>
      </c>
      <c r="O167" s="725" t="s">
        <v>1991</v>
      </c>
      <c r="P167" s="725" t="s">
        <v>423</v>
      </c>
      <c r="Q167" s="725" t="s">
        <v>423</v>
      </c>
      <c r="R167" s="721"/>
      <c r="S167" s="725" t="s">
        <v>423</v>
      </c>
      <c r="T167" s="491" t="s">
        <v>423</v>
      </c>
      <c r="U167" s="721"/>
      <c r="V167" s="721"/>
      <c r="W167" s="721"/>
      <c r="X167" s="721"/>
      <c r="Y167" s="721"/>
      <c r="Z167" s="721"/>
      <c r="AA167" s="721"/>
    </row>
    <row r="168" spans="1:27">
      <c r="A168" s="725">
        <v>158</v>
      </c>
      <c r="B168" s="804">
        <v>19960805534</v>
      </c>
      <c r="C168" s="808" t="s">
        <v>816</v>
      </c>
      <c r="D168" s="721" t="s">
        <v>279</v>
      </c>
      <c r="E168" s="721" t="s">
        <v>1076</v>
      </c>
      <c r="F168" s="725" t="s">
        <v>385</v>
      </c>
      <c r="G168" s="807" t="s">
        <v>1989</v>
      </c>
      <c r="H168" s="721" t="s">
        <v>1306</v>
      </c>
      <c r="I168" s="721" t="s">
        <v>1990</v>
      </c>
      <c r="J168" s="724">
        <v>45784</v>
      </c>
      <c r="K168" s="724">
        <v>45784</v>
      </c>
      <c r="L168" s="725">
        <v>2</v>
      </c>
      <c r="M168" s="721" t="s">
        <v>1327</v>
      </c>
      <c r="N168" s="721" t="s">
        <v>1193</v>
      </c>
      <c r="O168" s="725" t="s">
        <v>1991</v>
      </c>
      <c r="P168" s="725" t="s">
        <v>423</v>
      </c>
      <c r="Q168" s="725" t="s">
        <v>423</v>
      </c>
      <c r="R168" s="721"/>
      <c r="S168" s="725" t="s">
        <v>423</v>
      </c>
      <c r="T168" s="491" t="s">
        <v>423</v>
      </c>
      <c r="U168" s="721"/>
      <c r="V168" s="721"/>
      <c r="W168" s="721"/>
      <c r="X168" s="721"/>
      <c r="Y168" s="721"/>
      <c r="Z168" s="721"/>
      <c r="AA168" s="721"/>
    </row>
    <row r="169" spans="1:27">
      <c r="A169" s="725">
        <v>159</v>
      </c>
      <c r="B169" s="804">
        <v>19970318591</v>
      </c>
      <c r="C169" s="808" t="s">
        <v>421</v>
      </c>
      <c r="D169" s="721" t="s">
        <v>269</v>
      </c>
      <c r="E169" s="721" t="s">
        <v>1076</v>
      </c>
      <c r="F169" s="725" t="s">
        <v>385</v>
      </c>
      <c r="G169" s="807" t="s">
        <v>1989</v>
      </c>
      <c r="H169" s="721" t="s">
        <v>1306</v>
      </c>
      <c r="I169" s="721" t="s">
        <v>1990</v>
      </c>
      <c r="J169" s="724">
        <v>45784</v>
      </c>
      <c r="K169" s="724">
        <v>45784</v>
      </c>
      <c r="L169" s="725">
        <v>2</v>
      </c>
      <c r="M169" s="721" t="s">
        <v>1327</v>
      </c>
      <c r="N169" s="721" t="s">
        <v>1193</v>
      </c>
      <c r="O169" s="725" t="s">
        <v>1991</v>
      </c>
      <c r="P169" s="725" t="s">
        <v>423</v>
      </c>
      <c r="Q169" s="725" t="s">
        <v>423</v>
      </c>
      <c r="R169" s="721"/>
      <c r="S169" s="725" t="s">
        <v>423</v>
      </c>
      <c r="T169" s="491" t="s">
        <v>423</v>
      </c>
      <c r="U169" s="721"/>
      <c r="V169" s="721"/>
      <c r="W169" s="721"/>
      <c r="X169" s="721"/>
      <c r="Y169" s="721"/>
      <c r="Z169" s="721"/>
      <c r="AA169" s="721"/>
    </row>
    <row r="170" spans="1:27">
      <c r="A170" s="725">
        <v>160</v>
      </c>
      <c r="B170" s="804">
        <v>19971103625</v>
      </c>
      <c r="C170" s="808" t="s">
        <v>867</v>
      </c>
      <c r="D170" s="721" t="s">
        <v>278</v>
      </c>
      <c r="E170" s="721" t="s">
        <v>1076</v>
      </c>
      <c r="F170" s="725" t="s">
        <v>385</v>
      </c>
      <c r="G170" s="807" t="s">
        <v>1989</v>
      </c>
      <c r="H170" s="721" t="s">
        <v>1306</v>
      </c>
      <c r="I170" s="721" t="s">
        <v>1990</v>
      </c>
      <c r="J170" s="724">
        <v>45784</v>
      </c>
      <c r="K170" s="724">
        <v>45784</v>
      </c>
      <c r="L170" s="725">
        <v>2</v>
      </c>
      <c r="M170" s="721" t="s">
        <v>1327</v>
      </c>
      <c r="N170" s="721" t="s">
        <v>1193</v>
      </c>
      <c r="O170" s="725" t="s">
        <v>1991</v>
      </c>
      <c r="P170" s="725" t="s">
        <v>423</v>
      </c>
      <c r="Q170" s="725" t="s">
        <v>423</v>
      </c>
      <c r="R170" s="721"/>
      <c r="S170" s="725" t="s">
        <v>423</v>
      </c>
      <c r="T170" s="491" t="s">
        <v>423</v>
      </c>
      <c r="U170" s="721"/>
      <c r="V170" s="721"/>
      <c r="W170" s="721"/>
      <c r="X170" s="721"/>
      <c r="Y170" s="721"/>
      <c r="Z170" s="721"/>
      <c r="AA170" s="721"/>
    </row>
    <row r="171" spans="1:27">
      <c r="A171" s="725">
        <v>161</v>
      </c>
      <c r="B171" s="804">
        <v>19970324602</v>
      </c>
      <c r="C171" s="808" t="s">
        <v>677</v>
      </c>
      <c r="D171" s="721" t="s">
        <v>271</v>
      </c>
      <c r="E171" s="721" t="s">
        <v>1076</v>
      </c>
      <c r="F171" s="725" t="s">
        <v>385</v>
      </c>
      <c r="G171" s="807" t="s">
        <v>1989</v>
      </c>
      <c r="H171" s="721" t="s">
        <v>1306</v>
      </c>
      <c r="I171" s="721" t="s">
        <v>1990</v>
      </c>
      <c r="J171" s="724">
        <v>45784</v>
      </c>
      <c r="K171" s="724">
        <v>45784</v>
      </c>
      <c r="L171" s="725">
        <v>2</v>
      </c>
      <c r="M171" s="721" t="s">
        <v>1327</v>
      </c>
      <c r="N171" s="721" t="s">
        <v>1193</v>
      </c>
      <c r="O171" s="725" t="s">
        <v>1991</v>
      </c>
      <c r="P171" s="725" t="s">
        <v>423</v>
      </c>
      <c r="Q171" s="725" t="s">
        <v>423</v>
      </c>
      <c r="R171" s="721"/>
      <c r="S171" s="725" t="s">
        <v>423</v>
      </c>
      <c r="T171" s="491" t="s">
        <v>423</v>
      </c>
      <c r="U171" s="721"/>
      <c r="V171" s="721"/>
      <c r="W171" s="721"/>
      <c r="X171" s="721"/>
      <c r="Y171" s="721"/>
      <c r="Z171" s="721"/>
      <c r="AA171" s="721"/>
    </row>
    <row r="172" spans="1:27">
      <c r="A172" s="725">
        <v>162</v>
      </c>
      <c r="B172" s="804">
        <v>20020102783</v>
      </c>
      <c r="C172" s="808" t="s">
        <v>678</v>
      </c>
      <c r="D172" s="721" t="s">
        <v>272</v>
      </c>
      <c r="E172" s="721" t="s">
        <v>1076</v>
      </c>
      <c r="F172" s="725" t="s">
        <v>385</v>
      </c>
      <c r="G172" s="807" t="s">
        <v>1989</v>
      </c>
      <c r="H172" s="721" t="s">
        <v>1306</v>
      </c>
      <c r="I172" s="721" t="s">
        <v>1990</v>
      </c>
      <c r="J172" s="724">
        <v>45784</v>
      </c>
      <c r="K172" s="724">
        <v>45784</v>
      </c>
      <c r="L172" s="725">
        <v>2</v>
      </c>
      <c r="M172" s="721" t="s">
        <v>1327</v>
      </c>
      <c r="N172" s="721" t="s">
        <v>1193</v>
      </c>
      <c r="O172" s="725" t="s">
        <v>1991</v>
      </c>
      <c r="P172" s="725" t="s">
        <v>423</v>
      </c>
      <c r="Q172" s="725" t="s">
        <v>423</v>
      </c>
      <c r="R172" s="721"/>
      <c r="S172" s="725" t="s">
        <v>423</v>
      </c>
      <c r="T172" s="491" t="s">
        <v>423</v>
      </c>
      <c r="U172" s="721"/>
      <c r="V172" s="721"/>
      <c r="W172" s="721"/>
      <c r="X172" s="721"/>
      <c r="Y172" s="721"/>
      <c r="Z172" s="721"/>
      <c r="AA172" s="721"/>
    </row>
    <row r="173" spans="1:27">
      <c r="A173" s="725">
        <v>163</v>
      </c>
      <c r="B173" s="804">
        <v>20030305916</v>
      </c>
      <c r="C173" s="808" t="s">
        <v>566</v>
      </c>
      <c r="D173" s="721" t="s">
        <v>272</v>
      </c>
      <c r="E173" s="721" t="s">
        <v>1076</v>
      </c>
      <c r="F173" s="725" t="s">
        <v>385</v>
      </c>
      <c r="G173" s="807" t="s">
        <v>1989</v>
      </c>
      <c r="H173" s="721" t="s">
        <v>1306</v>
      </c>
      <c r="I173" s="721" t="s">
        <v>1990</v>
      </c>
      <c r="J173" s="724">
        <v>45784</v>
      </c>
      <c r="K173" s="724">
        <v>45784</v>
      </c>
      <c r="L173" s="725">
        <v>2</v>
      </c>
      <c r="M173" s="721" t="s">
        <v>1327</v>
      </c>
      <c r="N173" s="721" t="s">
        <v>1193</v>
      </c>
      <c r="O173" s="725" t="s">
        <v>1991</v>
      </c>
      <c r="P173" s="725" t="s">
        <v>423</v>
      </c>
      <c r="Q173" s="725" t="s">
        <v>423</v>
      </c>
      <c r="R173" s="721"/>
      <c r="S173" s="725" t="s">
        <v>423</v>
      </c>
      <c r="T173" s="491" t="s">
        <v>423</v>
      </c>
      <c r="U173" s="721"/>
      <c r="V173" s="721"/>
      <c r="W173" s="721"/>
      <c r="X173" s="721"/>
      <c r="Y173" s="721"/>
      <c r="Z173" s="721"/>
      <c r="AA173" s="721"/>
    </row>
    <row r="174" spans="1:27">
      <c r="A174" s="725">
        <v>164</v>
      </c>
      <c r="B174" s="804">
        <v>20180103414</v>
      </c>
      <c r="C174" s="808" t="s">
        <v>335</v>
      </c>
      <c r="D174" s="721" t="s">
        <v>268</v>
      </c>
      <c r="E174" s="721" t="s">
        <v>1076</v>
      </c>
      <c r="F174" s="725" t="s">
        <v>385</v>
      </c>
      <c r="G174" s="807" t="s">
        <v>1989</v>
      </c>
      <c r="H174" s="721" t="s">
        <v>1306</v>
      </c>
      <c r="I174" s="721" t="s">
        <v>1990</v>
      </c>
      <c r="J174" s="724">
        <v>45784</v>
      </c>
      <c r="K174" s="724">
        <v>45784</v>
      </c>
      <c r="L174" s="725">
        <v>2</v>
      </c>
      <c r="M174" s="721" t="s">
        <v>1327</v>
      </c>
      <c r="N174" s="721" t="s">
        <v>1193</v>
      </c>
      <c r="O174" s="725" t="s">
        <v>1991</v>
      </c>
      <c r="P174" s="725" t="s">
        <v>423</v>
      </c>
      <c r="Q174" s="725" t="s">
        <v>423</v>
      </c>
      <c r="R174" s="721"/>
      <c r="S174" s="725" t="s">
        <v>423</v>
      </c>
      <c r="T174" s="491" t="s">
        <v>423</v>
      </c>
      <c r="U174" s="721"/>
      <c r="V174" s="721"/>
      <c r="W174" s="721"/>
      <c r="X174" s="721"/>
      <c r="Y174" s="721"/>
      <c r="Z174" s="721"/>
      <c r="AA174" s="721"/>
    </row>
    <row r="175" spans="1:27">
      <c r="A175" s="725">
        <v>165</v>
      </c>
      <c r="B175" s="804">
        <v>20170818367</v>
      </c>
      <c r="C175" s="808" t="s">
        <v>567</v>
      </c>
      <c r="D175" s="721" t="s">
        <v>278</v>
      </c>
      <c r="E175" s="721" t="s">
        <v>1076</v>
      </c>
      <c r="F175" s="725" t="s">
        <v>385</v>
      </c>
      <c r="G175" s="807" t="s">
        <v>1989</v>
      </c>
      <c r="H175" s="721" t="s">
        <v>1306</v>
      </c>
      <c r="I175" s="721" t="s">
        <v>1990</v>
      </c>
      <c r="J175" s="724">
        <v>45784</v>
      </c>
      <c r="K175" s="724">
        <v>45784</v>
      </c>
      <c r="L175" s="725">
        <v>2</v>
      </c>
      <c r="M175" s="721" t="s">
        <v>1327</v>
      </c>
      <c r="N175" s="721" t="s">
        <v>1193</v>
      </c>
      <c r="O175" s="725" t="s">
        <v>1991</v>
      </c>
      <c r="P175" s="725" t="s">
        <v>423</v>
      </c>
      <c r="Q175" s="725" t="s">
        <v>423</v>
      </c>
      <c r="R175" s="721"/>
      <c r="S175" s="725" t="s">
        <v>423</v>
      </c>
      <c r="T175" s="491" t="s">
        <v>423</v>
      </c>
      <c r="U175" s="721"/>
      <c r="V175" s="721"/>
      <c r="W175" s="721"/>
      <c r="X175" s="721"/>
      <c r="Y175" s="721"/>
      <c r="Z175" s="721"/>
      <c r="AA175" s="721"/>
    </row>
    <row r="176" spans="1:27">
      <c r="A176" s="725">
        <v>166</v>
      </c>
      <c r="B176" s="804">
        <v>20020930895</v>
      </c>
      <c r="C176" s="808" t="s">
        <v>745</v>
      </c>
      <c r="D176" s="721" t="s">
        <v>271</v>
      </c>
      <c r="E176" s="721" t="s">
        <v>1076</v>
      </c>
      <c r="F176" s="725" t="s">
        <v>385</v>
      </c>
      <c r="G176" s="807" t="s">
        <v>1989</v>
      </c>
      <c r="H176" s="721" t="s">
        <v>1306</v>
      </c>
      <c r="I176" s="721" t="s">
        <v>1990</v>
      </c>
      <c r="J176" s="724">
        <v>45784</v>
      </c>
      <c r="K176" s="724">
        <v>45784</v>
      </c>
      <c r="L176" s="725">
        <v>2</v>
      </c>
      <c r="M176" s="721" t="s">
        <v>1327</v>
      </c>
      <c r="N176" s="721" t="s">
        <v>1193</v>
      </c>
      <c r="O176" s="725" t="s">
        <v>1991</v>
      </c>
      <c r="P176" s="725" t="s">
        <v>423</v>
      </c>
      <c r="Q176" s="725" t="s">
        <v>423</v>
      </c>
      <c r="R176" s="721"/>
      <c r="S176" s="725" t="s">
        <v>423</v>
      </c>
      <c r="T176" s="491" t="s">
        <v>423</v>
      </c>
      <c r="U176" s="721"/>
      <c r="V176" s="721"/>
      <c r="W176" s="721"/>
      <c r="X176" s="721"/>
      <c r="Y176" s="721"/>
      <c r="Z176" s="721"/>
      <c r="AA176" s="721"/>
    </row>
    <row r="177" spans="1:27">
      <c r="A177" s="725">
        <v>167</v>
      </c>
      <c r="B177" s="804">
        <v>20050613055</v>
      </c>
      <c r="C177" s="808" t="s">
        <v>363</v>
      </c>
      <c r="D177" s="721" t="s">
        <v>271</v>
      </c>
      <c r="E177" s="721" t="s">
        <v>1076</v>
      </c>
      <c r="F177" s="725" t="s">
        <v>385</v>
      </c>
      <c r="G177" s="807" t="s">
        <v>1989</v>
      </c>
      <c r="H177" s="721" t="s">
        <v>1306</v>
      </c>
      <c r="I177" s="721" t="s">
        <v>1990</v>
      </c>
      <c r="J177" s="724">
        <v>45784</v>
      </c>
      <c r="K177" s="724">
        <v>45784</v>
      </c>
      <c r="L177" s="725">
        <v>2</v>
      </c>
      <c r="M177" s="721" t="s">
        <v>1327</v>
      </c>
      <c r="N177" s="721" t="s">
        <v>1193</v>
      </c>
      <c r="O177" s="725" t="s">
        <v>1991</v>
      </c>
      <c r="P177" s="725" t="s">
        <v>423</v>
      </c>
      <c r="Q177" s="725" t="s">
        <v>423</v>
      </c>
      <c r="R177" s="721"/>
      <c r="S177" s="725" t="s">
        <v>423</v>
      </c>
      <c r="T177" s="491" t="s">
        <v>423</v>
      </c>
      <c r="U177" s="721"/>
      <c r="V177" s="721"/>
      <c r="W177" s="721"/>
      <c r="X177" s="721"/>
      <c r="Y177" s="721"/>
      <c r="Z177" s="721"/>
      <c r="AA177" s="721"/>
    </row>
    <row r="178" spans="1:27">
      <c r="A178" s="725">
        <v>168</v>
      </c>
      <c r="B178" s="804">
        <v>20040401036</v>
      </c>
      <c r="C178" s="808" t="s">
        <v>728</v>
      </c>
      <c r="D178" s="721" t="s">
        <v>272</v>
      </c>
      <c r="E178" s="721" t="s">
        <v>1076</v>
      </c>
      <c r="F178" s="725" t="s">
        <v>385</v>
      </c>
      <c r="G178" s="807" t="s">
        <v>1989</v>
      </c>
      <c r="H178" s="721" t="s">
        <v>1306</v>
      </c>
      <c r="I178" s="721" t="s">
        <v>1990</v>
      </c>
      <c r="J178" s="724">
        <v>45784</v>
      </c>
      <c r="K178" s="724">
        <v>45784</v>
      </c>
      <c r="L178" s="725">
        <v>2</v>
      </c>
      <c r="M178" s="721" t="s">
        <v>1327</v>
      </c>
      <c r="N178" s="721" t="s">
        <v>1193</v>
      </c>
      <c r="O178" s="725" t="s">
        <v>1991</v>
      </c>
      <c r="P178" s="725" t="s">
        <v>423</v>
      </c>
      <c r="Q178" s="725" t="s">
        <v>423</v>
      </c>
      <c r="R178" s="721"/>
      <c r="S178" s="725" t="s">
        <v>423</v>
      </c>
      <c r="T178" s="491" t="s">
        <v>423</v>
      </c>
      <c r="U178" s="721"/>
      <c r="V178" s="721"/>
      <c r="W178" s="721"/>
      <c r="X178" s="721"/>
      <c r="Y178" s="721"/>
      <c r="Z178" s="721"/>
      <c r="AA178" s="721"/>
    </row>
    <row r="179" spans="1:27">
      <c r="A179" s="725">
        <v>169</v>
      </c>
      <c r="B179" s="804">
        <v>20140410269</v>
      </c>
      <c r="C179" s="808" t="s">
        <v>884</v>
      </c>
      <c r="D179" s="721" t="s">
        <v>272</v>
      </c>
      <c r="E179" s="721" t="s">
        <v>1076</v>
      </c>
      <c r="F179" s="725" t="s">
        <v>385</v>
      </c>
      <c r="G179" s="807" t="s">
        <v>1989</v>
      </c>
      <c r="H179" s="721" t="s">
        <v>1306</v>
      </c>
      <c r="I179" s="721" t="s">
        <v>1990</v>
      </c>
      <c r="J179" s="724">
        <v>45784</v>
      </c>
      <c r="K179" s="724">
        <v>45784</v>
      </c>
      <c r="L179" s="725">
        <v>2</v>
      </c>
      <c r="M179" s="721" t="s">
        <v>1327</v>
      </c>
      <c r="N179" s="721" t="s">
        <v>1193</v>
      </c>
      <c r="O179" s="725" t="s">
        <v>1991</v>
      </c>
      <c r="P179" s="725" t="s">
        <v>423</v>
      </c>
      <c r="Q179" s="725" t="s">
        <v>423</v>
      </c>
      <c r="R179" s="721"/>
      <c r="S179" s="725" t="s">
        <v>423</v>
      </c>
      <c r="T179" s="491" t="s">
        <v>423</v>
      </c>
      <c r="U179" s="721"/>
      <c r="V179" s="721"/>
      <c r="W179" s="721"/>
      <c r="X179" s="721"/>
      <c r="Y179" s="721"/>
      <c r="Z179" s="721"/>
      <c r="AA179" s="721"/>
    </row>
    <row r="180" spans="1:27">
      <c r="A180" s="725">
        <v>170</v>
      </c>
      <c r="B180" s="804">
        <v>20010102689</v>
      </c>
      <c r="C180" s="808" t="s">
        <v>720</v>
      </c>
      <c r="D180" s="721" t="s">
        <v>279</v>
      </c>
      <c r="E180" s="721" t="s">
        <v>1076</v>
      </c>
      <c r="F180" s="725" t="s">
        <v>385</v>
      </c>
      <c r="G180" s="807" t="s">
        <v>1989</v>
      </c>
      <c r="H180" s="721" t="s">
        <v>1306</v>
      </c>
      <c r="I180" s="721" t="s">
        <v>1990</v>
      </c>
      <c r="J180" s="724">
        <v>45784</v>
      </c>
      <c r="K180" s="724">
        <v>45784</v>
      </c>
      <c r="L180" s="725">
        <v>2</v>
      </c>
      <c r="M180" s="721" t="s">
        <v>1327</v>
      </c>
      <c r="N180" s="721" t="s">
        <v>1193</v>
      </c>
      <c r="O180" s="725" t="s">
        <v>1991</v>
      </c>
      <c r="P180" s="725" t="s">
        <v>423</v>
      </c>
      <c r="Q180" s="725" t="s">
        <v>423</v>
      </c>
      <c r="R180" s="721"/>
      <c r="S180" s="725" t="s">
        <v>423</v>
      </c>
      <c r="T180" s="491" t="s">
        <v>423</v>
      </c>
      <c r="U180" s="721"/>
      <c r="V180" s="721"/>
      <c r="W180" s="721"/>
      <c r="X180" s="721"/>
      <c r="Y180" s="721"/>
      <c r="Z180" s="721"/>
      <c r="AA180" s="721"/>
    </row>
    <row r="181" spans="1:27">
      <c r="A181" s="725">
        <v>171</v>
      </c>
      <c r="B181" s="804">
        <v>20040303009</v>
      </c>
      <c r="C181" s="808" t="s">
        <v>773</v>
      </c>
      <c r="D181" s="721" t="s">
        <v>279</v>
      </c>
      <c r="E181" s="721" t="s">
        <v>1076</v>
      </c>
      <c r="F181" s="725" t="s">
        <v>385</v>
      </c>
      <c r="G181" s="807" t="s">
        <v>1989</v>
      </c>
      <c r="H181" s="721" t="s">
        <v>1306</v>
      </c>
      <c r="I181" s="721" t="s">
        <v>1990</v>
      </c>
      <c r="J181" s="724">
        <v>45784</v>
      </c>
      <c r="K181" s="724">
        <v>45784</v>
      </c>
      <c r="L181" s="725">
        <v>2</v>
      </c>
      <c r="M181" s="721" t="s">
        <v>1327</v>
      </c>
      <c r="N181" s="721" t="s">
        <v>1193</v>
      </c>
      <c r="O181" s="725" t="s">
        <v>1991</v>
      </c>
      <c r="P181" s="725" t="s">
        <v>423</v>
      </c>
      <c r="Q181" s="725" t="s">
        <v>423</v>
      </c>
      <c r="R181" s="721"/>
      <c r="S181" s="725" t="s">
        <v>423</v>
      </c>
      <c r="T181" s="491" t="s">
        <v>423</v>
      </c>
      <c r="U181" s="721"/>
      <c r="V181" s="721"/>
      <c r="W181" s="721"/>
      <c r="X181" s="721"/>
      <c r="Y181" s="721"/>
      <c r="Z181" s="721"/>
      <c r="AA181" s="721"/>
    </row>
    <row r="182" spans="1:27">
      <c r="A182" s="725">
        <v>172</v>
      </c>
      <c r="B182" s="804">
        <v>20180102400</v>
      </c>
      <c r="C182" s="808" t="s">
        <v>905</v>
      </c>
      <c r="D182" s="721" t="s">
        <v>279</v>
      </c>
      <c r="E182" s="721" t="s">
        <v>1076</v>
      </c>
      <c r="F182" s="725" t="s">
        <v>385</v>
      </c>
      <c r="G182" s="807" t="s">
        <v>1989</v>
      </c>
      <c r="H182" s="721" t="s">
        <v>1306</v>
      </c>
      <c r="I182" s="721" t="s">
        <v>1990</v>
      </c>
      <c r="J182" s="724">
        <v>45784</v>
      </c>
      <c r="K182" s="724">
        <v>45784</v>
      </c>
      <c r="L182" s="725">
        <v>2</v>
      </c>
      <c r="M182" s="721" t="s">
        <v>1327</v>
      </c>
      <c r="N182" s="721" t="s">
        <v>1193</v>
      </c>
      <c r="O182" s="725" t="s">
        <v>1991</v>
      </c>
      <c r="P182" s="725" t="s">
        <v>423</v>
      </c>
      <c r="Q182" s="725" t="s">
        <v>423</v>
      </c>
      <c r="R182" s="721"/>
      <c r="S182" s="725" t="s">
        <v>423</v>
      </c>
      <c r="T182" s="491" t="s">
        <v>423</v>
      </c>
      <c r="U182" s="721"/>
      <c r="V182" s="721"/>
      <c r="W182" s="721"/>
      <c r="X182" s="721"/>
      <c r="Y182" s="721"/>
      <c r="Z182" s="721"/>
      <c r="AA182" s="721"/>
    </row>
    <row r="183" spans="1:27">
      <c r="A183" s="725">
        <v>173</v>
      </c>
      <c r="B183" s="804">
        <v>19961023547</v>
      </c>
      <c r="C183" s="808" t="s">
        <v>949</v>
      </c>
      <c r="D183" s="721" t="s">
        <v>279</v>
      </c>
      <c r="E183" s="721" t="s">
        <v>1076</v>
      </c>
      <c r="F183" s="725" t="s">
        <v>385</v>
      </c>
      <c r="G183" s="807" t="s">
        <v>1989</v>
      </c>
      <c r="H183" s="721" t="s">
        <v>1306</v>
      </c>
      <c r="I183" s="721" t="s">
        <v>1990</v>
      </c>
      <c r="J183" s="724">
        <v>45784</v>
      </c>
      <c r="K183" s="724">
        <v>45784</v>
      </c>
      <c r="L183" s="725">
        <v>2</v>
      </c>
      <c r="M183" s="721" t="s">
        <v>1327</v>
      </c>
      <c r="N183" s="721" t="s">
        <v>1193</v>
      </c>
      <c r="O183" s="725" t="s">
        <v>1991</v>
      </c>
      <c r="P183" s="725" t="s">
        <v>423</v>
      </c>
      <c r="Q183" s="725" t="s">
        <v>423</v>
      </c>
      <c r="R183" s="721"/>
      <c r="S183" s="725" t="s">
        <v>423</v>
      </c>
      <c r="T183" s="491" t="s">
        <v>423</v>
      </c>
      <c r="U183" s="721"/>
      <c r="V183" s="721"/>
      <c r="W183" s="721"/>
      <c r="X183" s="721"/>
      <c r="Y183" s="721"/>
      <c r="Z183" s="721"/>
      <c r="AA183" s="721"/>
    </row>
    <row r="184" spans="1:27">
      <c r="A184" s="725">
        <v>174</v>
      </c>
      <c r="B184" s="804">
        <v>20190301568</v>
      </c>
      <c r="C184" s="808" t="s">
        <v>274</v>
      </c>
      <c r="D184" s="721" t="s">
        <v>268</v>
      </c>
      <c r="E184" s="721" t="s">
        <v>1076</v>
      </c>
      <c r="F184" s="725" t="s">
        <v>385</v>
      </c>
      <c r="G184" s="807" t="s">
        <v>1989</v>
      </c>
      <c r="H184" s="721" t="s">
        <v>1306</v>
      </c>
      <c r="I184" s="721" t="s">
        <v>1990</v>
      </c>
      <c r="J184" s="724">
        <v>45784</v>
      </c>
      <c r="K184" s="724">
        <v>45784</v>
      </c>
      <c r="L184" s="725">
        <v>2</v>
      </c>
      <c r="M184" s="721" t="s">
        <v>1327</v>
      </c>
      <c r="N184" s="721" t="s">
        <v>1193</v>
      </c>
      <c r="O184" s="725" t="s">
        <v>1991</v>
      </c>
      <c r="P184" s="725" t="s">
        <v>423</v>
      </c>
      <c r="Q184" s="725" t="s">
        <v>423</v>
      </c>
      <c r="R184" s="721"/>
      <c r="S184" s="725" t="s">
        <v>423</v>
      </c>
      <c r="T184" s="491" t="s">
        <v>423</v>
      </c>
      <c r="U184" s="721"/>
      <c r="V184" s="721"/>
      <c r="W184" s="721"/>
      <c r="X184" s="721"/>
      <c r="Y184" s="721"/>
      <c r="Z184" s="721"/>
      <c r="AA184" s="721"/>
    </row>
    <row r="185" spans="1:27">
      <c r="A185" s="725">
        <v>175</v>
      </c>
      <c r="B185" s="804">
        <v>20160919324</v>
      </c>
      <c r="C185" s="808" t="s">
        <v>597</v>
      </c>
      <c r="D185" s="721" t="s">
        <v>271</v>
      </c>
      <c r="E185" s="721" t="s">
        <v>1076</v>
      </c>
      <c r="F185" s="725" t="s">
        <v>385</v>
      </c>
      <c r="G185" s="807" t="s">
        <v>1989</v>
      </c>
      <c r="H185" s="721" t="s">
        <v>1306</v>
      </c>
      <c r="I185" s="721" t="s">
        <v>1990</v>
      </c>
      <c r="J185" s="724">
        <v>45784</v>
      </c>
      <c r="K185" s="724">
        <v>45784</v>
      </c>
      <c r="L185" s="725">
        <v>2</v>
      </c>
      <c r="M185" s="721" t="s">
        <v>1327</v>
      </c>
      <c r="N185" s="721" t="s">
        <v>1193</v>
      </c>
      <c r="O185" s="725" t="s">
        <v>1991</v>
      </c>
      <c r="P185" s="725" t="s">
        <v>423</v>
      </c>
      <c r="Q185" s="725" t="s">
        <v>423</v>
      </c>
      <c r="R185" s="721"/>
      <c r="S185" s="725" t="s">
        <v>423</v>
      </c>
      <c r="T185" s="491" t="s">
        <v>423</v>
      </c>
      <c r="U185" s="721"/>
      <c r="V185" s="721"/>
      <c r="W185" s="721"/>
      <c r="X185" s="721"/>
      <c r="Y185" s="721"/>
      <c r="Z185" s="721"/>
      <c r="AA185" s="721"/>
    </row>
    <row r="186" spans="1:27">
      <c r="A186" s="725">
        <v>176</v>
      </c>
      <c r="B186" s="804">
        <v>20000112639</v>
      </c>
      <c r="C186" s="808" t="s">
        <v>352</v>
      </c>
      <c r="D186" s="721" t="s">
        <v>268</v>
      </c>
      <c r="E186" s="721" t="s">
        <v>1076</v>
      </c>
      <c r="F186" s="725" t="s">
        <v>385</v>
      </c>
      <c r="G186" s="807" t="s">
        <v>1989</v>
      </c>
      <c r="H186" s="721" t="s">
        <v>1306</v>
      </c>
      <c r="I186" s="721" t="s">
        <v>1990</v>
      </c>
      <c r="J186" s="724">
        <v>45784</v>
      </c>
      <c r="K186" s="724">
        <v>45784</v>
      </c>
      <c r="L186" s="725">
        <v>2</v>
      </c>
      <c r="M186" s="721" t="s">
        <v>1327</v>
      </c>
      <c r="N186" s="721" t="s">
        <v>1193</v>
      </c>
      <c r="O186" s="725" t="s">
        <v>1991</v>
      </c>
      <c r="P186" s="725" t="s">
        <v>423</v>
      </c>
      <c r="Q186" s="725" t="s">
        <v>423</v>
      </c>
      <c r="R186" s="721"/>
      <c r="S186" s="725" t="s">
        <v>423</v>
      </c>
      <c r="T186" s="491" t="s">
        <v>423</v>
      </c>
      <c r="U186" s="721"/>
      <c r="V186" s="721"/>
      <c r="W186" s="721"/>
      <c r="X186" s="721"/>
      <c r="Y186" s="721"/>
      <c r="Z186" s="721"/>
      <c r="AA186" s="721"/>
    </row>
    <row r="187" spans="1:27">
      <c r="A187" s="725">
        <v>177</v>
      </c>
      <c r="B187" s="804">
        <v>20060309087</v>
      </c>
      <c r="C187" s="808" t="s">
        <v>364</v>
      </c>
      <c r="D187" s="721" t="s">
        <v>271</v>
      </c>
      <c r="E187" s="721" t="s">
        <v>1076</v>
      </c>
      <c r="F187" s="725" t="s">
        <v>385</v>
      </c>
      <c r="G187" s="807" t="s">
        <v>1989</v>
      </c>
      <c r="H187" s="721" t="s">
        <v>1306</v>
      </c>
      <c r="I187" s="721" t="s">
        <v>1990</v>
      </c>
      <c r="J187" s="724">
        <v>45784</v>
      </c>
      <c r="K187" s="724">
        <v>45784</v>
      </c>
      <c r="L187" s="725">
        <v>2</v>
      </c>
      <c r="M187" s="721" t="s">
        <v>1327</v>
      </c>
      <c r="N187" s="721" t="s">
        <v>1193</v>
      </c>
      <c r="O187" s="725" t="s">
        <v>1991</v>
      </c>
      <c r="P187" s="725" t="s">
        <v>423</v>
      </c>
      <c r="Q187" s="725" t="s">
        <v>423</v>
      </c>
      <c r="R187" s="721"/>
      <c r="S187" s="725" t="s">
        <v>423</v>
      </c>
      <c r="T187" s="491" t="s">
        <v>423</v>
      </c>
      <c r="U187" s="721"/>
      <c r="V187" s="721"/>
      <c r="W187" s="721"/>
      <c r="X187" s="721"/>
      <c r="Y187" s="721"/>
      <c r="Z187" s="721"/>
      <c r="AA187" s="721"/>
    </row>
    <row r="188" spans="1:27">
      <c r="A188" s="725">
        <v>178</v>
      </c>
      <c r="B188" s="804">
        <v>20121017230</v>
      </c>
      <c r="C188" s="808" t="s">
        <v>723</v>
      </c>
      <c r="D188" s="721" t="s">
        <v>279</v>
      </c>
      <c r="E188" s="721" t="s">
        <v>1076</v>
      </c>
      <c r="F188" s="725" t="s">
        <v>385</v>
      </c>
      <c r="G188" s="807" t="s">
        <v>1989</v>
      </c>
      <c r="H188" s="721" t="s">
        <v>1306</v>
      </c>
      <c r="I188" s="721" t="s">
        <v>1990</v>
      </c>
      <c r="J188" s="724">
        <v>45784</v>
      </c>
      <c r="K188" s="724">
        <v>45784</v>
      </c>
      <c r="L188" s="725">
        <v>2</v>
      </c>
      <c r="M188" s="721" t="s">
        <v>1327</v>
      </c>
      <c r="N188" s="721" t="s">
        <v>1193</v>
      </c>
      <c r="O188" s="725" t="s">
        <v>1991</v>
      </c>
      <c r="P188" s="725" t="s">
        <v>423</v>
      </c>
      <c r="Q188" s="725" t="s">
        <v>423</v>
      </c>
      <c r="R188" s="721"/>
      <c r="S188" s="725" t="s">
        <v>423</v>
      </c>
      <c r="T188" s="491" t="s">
        <v>423</v>
      </c>
      <c r="U188" s="721"/>
      <c r="V188" s="721"/>
      <c r="W188" s="721"/>
      <c r="X188" s="721"/>
      <c r="Y188" s="721"/>
      <c r="Z188" s="721"/>
      <c r="AA188" s="721"/>
    </row>
    <row r="189" spans="1:27">
      <c r="A189" s="725">
        <v>179</v>
      </c>
      <c r="B189" s="804">
        <v>20020102794</v>
      </c>
      <c r="C189" s="808" t="s">
        <v>365</v>
      </c>
      <c r="D189" s="721" t="s">
        <v>271</v>
      </c>
      <c r="E189" s="721" t="s">
        <v>1076</v>
      </c>
      <c r="F189" s="725" t="s">
        <v>385</v>
      </c>
      <c r="G189" s="807" t="s">
        <v>1989</v>
      </c>
      <c r="H189" s="721" t="s">
        <v>1306</v>
      </c>
      <c r="I189" s="721" t="s">
        <v>1990</v>
      </c>
      <c r="J189" s="724">
        <v>45784</v>
      </c>
      <c r="K189" s="724">
        <v>45784</v>
      </c>
      <c r="L189" s="725">
        <v>2</v>
      </c>
      <c r="M189" s="721" t="s">
        <v>1327</v>
      </c>
      <c r="N189" s="721" t="s">
        <v>1193</v>
      </c>
      <c r="O189" s="725" t="s">
        <v>1991</v>
      </c>
      <c r="P189" s="725" t="s">
        <v>423</v>
      </c>
      <c r="Q189" s="725" t="s">
        <v>423</v>
      </c>
      <c r="R189" s="721"/>
      <c r="S189" s="725" t="s">
        <v>423</v>
      </c>
      <c r="T189" s="491" t="s">
        <v>423</v>
      </c>
      <c r="U189" s="721"/>
      <c r="V189" s="721"/>
      <c r="W189" s="721"/>
      <c r="X189" s="721"/>
      <c r="Y189" s="721"/>
      <c r="Z189" s="721"/>
      <c r="AA189" s="721"/>
    </row>
    <row r="190" spans="1:27">
      <c r="A190" s="725">
        <v>180</v>
      </c>
      <c r="B190" s="804">
        <v>20170717356</v>
      </c>
      <c r="C190" s="808" t="s">
        <v>984</v>
      </c>
      <c r="D190" s="721" t="s">
        <v>279</v>
      </c>
      <c r="E190" s="721" t="s">
        <v>1076</v>
      </c>
      <c r="F190" s="725" t="s">
        <v>385</v>
      </c>
      <c r="G190" s="807" t="s">
        <v>1989</v>
      </c>
      <c r="H190" s="721" t="s">
        <v>1306</v>
      </c>
      <c r="I190" s="721" t="s">
        <v>1990</v>
      </c>
      <c r="J190" s="724">
        <v>45784</v>
      </c>
      <c r="K190" s="724">
        <v>45784</v>
      </c>
      <c r="L190" s="725">
        <v>2</v>
      </c>
      <c r="M190" s="721" t="s">
        <v>1327</v>
      </c>
      <c r="N190" s="721" t="s">
        <v>1193</v>
      </c>
      <c r="O190" s="725" t="s">
        <v>1991</v>
      </c>
      <c r="P190" s="725" t="s">
        <v>423</v>
      </c>
      <c r="Q190" s="725" t="s">
        <v>423</v>
      </c>
      <c r="R190" s="721"/>
      <c r="S190" s="725" t="s">
        <v>423</v>
      </c>
      <c r="T190" s="491" t="s">
        <v>423</v>
      </c>
      <c r="U190" s="721"/>
      <c r="V190" s="721"/>
      <c r="W190" s="721"/>
      <c r="X190" s="721"/>
      <c r="Y190" s="721"/>
      <c r="Z190" s="721"/>
      <c r="AA190" s="721"/>
    </row>
    <row r="191" spans="1:27">
      <c r="A191" s="725">
        <v>181</v>
      </c>
      <c r="B191" s="804">
        <v>20040324015</v>
      </c>
      <c r="C191" s="808" t="s">
        <v>391</v>
      </c>
      <c r="D191" s="721" t="s">
        <v>271</v>
      </c>
      <c r="E191" s="721" t="s">
        <v>1076</v>
      </c>
      <c r="F191" s="725" t="s">
        <v>385</v>
      </c>
      <c r="G191" s="807" t="s">
        <v>1989</v>
      </c>
      <c r="H191" s="721" t="s">
        <v>1306</v>
      </c>
      <c r="I191" s="721" t="s">
        <v>1990</v>
      </c>
      <c r="J191" s="724">
        <v>45784</v>
      </c>
      <c r="K191" s="724">
        <v>45784</v>
      </c>
      <c r="L191" s="725">
        <v>2</v>
      </c>
      <c r="M191" s="721" t="s">
        <v>1327</v>
      </c>
      <c r="N191" s="721" t="s">
        <v>1193</v>
      </c>
      <c r="O191" s="725" t="s">
        <v>1991</v>
      </c>
      <c r="P191" s="725" t="s">
        <v>423</v>
      </c>
      <c r="Q191" s="725" t="s">
        <v>423</v>
      </c>
      <c r="R191" s="721"/>
      <c r="S191" s="725" t="s">
        <v>423</v>
      </c>
      <c r="T191" s="491" t="s">
        <v>423</v>
      </c>
      <c r="U191" s="721"/>
      <c r="V191" s="721"/>
      <c r="W191" s="721"/>
      <c r="X191" s="721"/>
      <c r="Y191" s="721"/>
      <c r="Z191" s="721"/>
      <c r="AA191" s="721"/>
    </row>
    <row r="192" spans="1:27">
      <c r="A192" s="725">
        <v>182</v>
      </c>
      <c r="B192" s="804">
        <v>20030811975</v>
      </c>
      <c r="C192" s="808" t="s">
        <v>940</v>
      </c>
      <c r="D192" s="721" t="s">
        <v>272</v>
      </c>
      <c r="E192" s="721" t="s">
        <v>1076</v>
      </c>
      <c r="F192" s="725" t="s">
        <v>385</v>
      </c>
      <c r="G192" s="807" t="s">
        <v>1989</v>
      </c>
      <c r="H192" s="721" t="s">
        <v>1306</v>
      </c>
      <c r="I192" s="721" t="s">
        <v>1990</v>
      </c>
      <c r="J192" s="724">
        <v>45784</v>
      </c>
      <c r="K192" s="724">
        <v>45784</v>
      </c>
      <c r="L192" s="725">
        <v>2</v>
      </c>
      <c r="M192" s="721" t="s">
        <v>1327</v>
      </c>
      <c r="N192" s="721" t="s">
        <v>1193</v>
      </c>
      <c r="O192" s="725" t="s">
        <v>1991</v>
      </c>
      <c r="P192" s="725" t="s">
        <v>423</v>
      </c>
      <c r="Q192" s="725" t="s">
        <v>423</v>
      </c>
      <c r="R192" s="721"/>
      <c r="S192" s="725" t="s">
        <v>423</v>
      </c>
      <c r="T192" s="491" t="s">
        <v>423</v>
      </c>
      <c r="U192" s="721"/>
      <c r="V192" s="721"/>
      <c r="W192" s="721"/>
      <c r="X192" s="721"/>
      <c r="Y192" s="721"/>
      <c r="Z192" s="721"/>
      <c r="AA192" s="721"/>
    </row>
    <row r="193" spans="1:27">
      <c r="A193" s="725">
        <v>183</v>
      </c>
      <c r="B193" s="804">
        <v>20020121813</v>
      </c>
      <c r="C193" s="808" t="s">
        <v>568</v>
      </c>
      <c r="D193" s="721" t="s">
        <v>268</v>
      </c>
      <c r="E193" s="721" t="s">
        <v>1076</v>
      </c>
      <c r="F193" s="725" t="s">
        <v>385</v>
      </c>
      <c r="G193" s="807" t="s">
        <v>1989</v>
      </c>
      <c r="H193" s="721" t="s">
        <v>1306</v>
      </c>
      <c r="I193" s="721" t="s">
        <v>1990</v>
      </c>
      <c r="J193" s="724">
        <v>45784</v>
      </c>
      <c r="K193" s="724">
        <v>45784</v>
      </c>
      <c r="L193" s="725">
        <v>2</v>
      </c>
      <c r="M193" s="721" t="s">
        <v>1327</v>
      </c>
      <c r="N193" s="721" t="s">
        <v>1193</v>
      </c>
      <c r="O193" s="725" t="s">
        <v>1991</v>
      </c>
      <c r="P193" s="725" t="s">
        <v>423</v>
      </c>
      <c r="Q193" s="725" t="s">
        <v>423</v>
      </c>
      <c r="R193" s="721"/>
      <c r="S193" s="725" t="s">
        <v>423</v>
      </c>
      <c r="T193" s="491" t="s">
        <v>423</v>
      </c>
      <c r="U193" s="721"/>
      <c r="V193" s="721"/>
      <c r="W193" s="721"/>
      <c r="X193" s="721"/>
      <c r="Y193" s="721"/>
      <c r="Z193" s="721"/>
      <c r="AA193" s="721"/>
    </row>
    <row r="194" spans="1:27">
      <c r="A194" s="725">
        <v>184</v>
      </c>
      <c r="B194" s="804">
        <v>20160919323</v>
      </c>
      <c r="C194" s="808" t="s">
        <v>880</v>
      </c>
      <c r="D194" s="721" t="s">
        <v>279</v>
      </c>
      <c r="E194" s="721" t="s">
        <v>1076</v>
      </c>
      <c r="F194" s="725" t="s">
        <v>385</v>
      </c>
      <c r="G194" s="807" t="s">
        <v>1989</v>
      </c>
      <c r="H194" s="721" t="s">
        <v>1306</v>
      </c>
      <c r="I194" s="721" t="s">
        <v>1990</v>
      </c>
      <c r="J194" s="724">
        <v>45784</v>
      </c>
      <c r="K194" s="724">
        <v>45784</v>
      </c>
      <c r="L194" s="725">
        <v>2</v>
      </c>
      <c r="M194" s="721" t="s">
        <v>1327</v>
      </c>
      <c r="N194" s="721" t="s">
        <v>1193</v>
      </c>
      <c r="O194" s="725" t="s">
        <v>1991</v>
      </c>
      <c r="P194" s="725" t="s">
        <v>423</v>
      </c>
      <c r="Q194" s="725" t="s">
        <v>423</v>
      </c>
      <c r="R194" s="721"/>
      <c r="S194" s="725" t="s">
        <v>423</v>
      </c>
      <c r="T194" s="491" t="s">
        <v>423</v>
      </c>
      <c r="U194" s="721"/>
      <c r="V194" s="721"/>
      <c r="W194" s="721"/>
      <c r="X194" s="721"/>
      <c r="Y194" s="721"/>
      <c r="Z194" s="721"/>
      <c r="AA194" s="721"/>
    </row>
    <row r="195" spans="1:27">
      <c r="A195" s="725">
        <v>185</v>
      </c>
      <c r="B195" s="804">
        <v>20180102410</v>
      </c>
      <c r="C195" s="808" t="s">
        <v>569</v>
      </c>
      <c r="D195" s="721" t="s">
        <v>269</v>
      </c>
      <c r="E195" s="721" t="s">
        <v>1076</v>
      </c>
      <c r="F195" s="725" t="s">
        <v>385</v>
      </c>
      <c r="G195" s="807" t="s">
        <v>1989</v>
      </c>
      <c r="H195" s="721" t="s">
        <v>1306</v>
      </c>
      <c r="I195" s="721" t="s">
        <v>1990</v>
      </c>
      <c r="J195" s="724">
        <v>45784</v>
      </c>
      <c r="K195" s="724">
        <v>45784</v>
      </c>
      <c r="L195" s="725">
        <v>2</v>
      </c>
      <c r="M195" s="721" t="s">
        <v>1327</v>
      </c>
      <c r="N195" s="721" t="s">
        <v>1193</v>
      </c>
      <c r="O195" s="725" t="s">
        <v>1991</v>
      </c>
      <c r="P195" s="725" t="s">
        <v>423</v>
      </c>
      <c r="Q195" s="725" t="s">
        <v>423</v>
      </c>
      <c r="R195" s="721"/>
      <c r="S195" s="725" t="s">
        <v>423</v>
      </c>
      <c r="T195" s="491" t="s">
        <v>423</v>
      </c>
      <c r="U195" s="721"/>
      <c r="V195" s="721"/>
      <c r="W195" s="721"/>
      <c r="X195" s="721"/>
      <c r="Y195" s="721"/>
      <c r="Z195" s="721"/>
      <c r="AA195" s="721"/>
    </row>
    <row r="196" spans="1:27">
      <c r="A196" s="725">
        <v>186</v>
      </c>
      <c r="B196" s="725">
        <v>20141117290</v>
      </c>
      <c r="C196" s="804" t="s">
        <v>191</v>
      </c>
      <c r="D196" s="806" t="s">
        <v>268</v>
      </c>
      <c r="E196" s="721" t="s">
        <v>1073</v>
      </c>
      <c r="F196" s="725" t="s">
        <v>385</v>
      </c>
      <c r="G196" s="807" t="s">
        <v>1994</v>
      </c>
      <c r="H196" s="721" t="s">
        <v>1306</v>
      </c>
      <c r="I196" s="721" t="s">
        <v>1996</v>
      </c>
      <c r="J196" s="724">
        <v>45791</v>
      </c>
      <c r="K196" s="724">
        <v>45791</v>
      </c>
      <c r="L196" s="725">
        <v>4</v>
      </c>
      <c r="M196" s="721" t="s">
        <v>1997</v>
      </c>
      <c r="N196" s="721" t="s">
        <v>1193</v>
      </c>
      <c r="O196" s="721" t="s">
        <v>1998</v>
      </c>
      <c r="P196" s="725" t="s">
        <v>423</v>
      </c>
      <c r="Q196" s="725" t="s">
        <v>423</v>
      </c>
      <c r="R196" s="721"/>
      <c r="S196" s="725" t="s">
        <v>423</v>
      </c>
      <c r="T196" s="491" t="s">
        <v>423</v>
      </c>
      <c r="U196" s="721"/>
      <c r="V196" s="721"/>
      <c r="W196" s="721"/>
      <c r="X196" s="721"/>
      <c r="Y196" s="721"/>
      <c r="Z196" s="721"/>
      <c r="AA196" s="721"/>
    </row>
    <row r="197" spans="1:27">
      <c r="A197" s="725">
        <v>187</v>
      </c>
      <c r="B197" s="725">
        <v>19971105626</v>
      </c>
      <c r="C197" s="721" t="s">
        <v>362</v>
      </c>
      <c r="D197" s="806" t="s">
        <v>270</v>
      </c>
      <c r="E197" s="721" t="s">
        <v>1073</v>
      </c>
      <c r="F197" s="725" t="s">
        <v>385</v>
      </c>
      <c r="G197" s="807" t="s">
        <v>1994</v>
      </c>
      <c r="H197" s="721" t="s">
        <v>1306</v>
      </c>
      <c r="I197" s="721" t="s">
        <v>1996</v>
      </c>
      <c r="J197" s="724">
        <v>45791</v>
      </c>
      <c r="K197" s="724">
        <v>45791</v>
      </c>
      <c r="L197" s="725">
        <v>4</v>
      </c>
      <c r="M197" s="721" t="s">
        <v>1997</v>
      </c>
      <c r="N197" s="721" t="s">
        <v>1193</v>
      </c>
      <c r="O197" s="721" t="s">
        <v>1998</v>
      </c>
      <c r="P197" s="725" t="s">
        <v>423</v>
      </c>
      <c r="Q197" s="725" t="s">
        <v>423</v>
      </c>
      <c r="R197" s="721"/>
      <c r="S197" s="725" t="s">
        <v>423</v>
      </c>
      <c r="T197" s="491" t="s">
        <v>423</v>
      </c>
      <c r="U197" s="721"/>
      <c r="V197" s="721"/>
      <c r="W197" s="721"/>
      <c r="X197" s="721"/>
      <c r="Y197" s="721"/>
      <c r="Z197" s="721"/>
      <c r="AA197" s="721"/>
    </row>
    <row r="198" spans="1:27">
      <c r="A198" s="725">
        <v>188</v>
      </c>
      <c r="B198" s="725">
        <v>20030305921</v>
      </c>
      <c r="C198" s="721" t="s">
        <v>199</v>
      </c>
      <c r="D198" s="806" t="s">
        <v>1284</v>
      </c>
      <c r="E198" s="721" t="s">
        <v>1081</v>
      </c>
      <c r="F198" s="725" t="s">
        <v>385</v>
      </c>
      <c r="G198" s="807" t="s">
        <v>1994</v>
      </c>
      <c r="H198" s="721" t="s">
        <v>1306</v>
      </c>
      <c r="I198" s="721" t="s">
        <v>1996</v>
      </c>
      <c r="J198" s="724">
        <v>45791</v>
      </c>
      <c r="K198" s="724">
        <v>45791</v>
      </c>
      <c r="L198" s="725">
        <v>4</v>
      </c>
      <c r="M198" s="721" t="s">
        <v>1997</v>
      </c>
      <c r="N198" s="721" t="s">
        <v>1193</v>
      </c>
      <c r="O198" s="721" t="s">
        <v>1998</v>
      </c>
      <c r="P198" s="725" t="s">
        <v>423</v>
      </c>
      <c r="Q198" s="725" t="s">
        <v>423</v>
      </c>
      <c r="R198" s="721"/>
      <c r="S198" s="725" t="s">
        <v>423</v>
      </c>
      <c r="T198" s="491" t="s">
        <v>423</v>
      </c>
      <c r="U198" s="721"/>
      <c r="V198" s="721"/>
      <c r="W198" s="721"/>
      <c r="X198" s="721"/>
      <c r="Y198" s="721"/>
      <c r="Z198" s="721"/>
      <c r="AA198" s="721"/>
    </row>
    <row r="199" spans="1:27">
      <c r="A199" s="725">
        <v>189</v>
      </c>
      <c r="B199" s="725">
        <v>20180313427</v>
      </c>
      <c r="C199" s="721" t="s">
        <v>676</v>
      </c>
      <c r="D199" s="806" t="s">
        <v>342</v>
      </c>
      <c r="E199" s="721" t="s">
        <v>1073</v>
      </c>
      <c r="F199" s="725" t="s">
        <v>385</v>
      </c>
      <c r="G199" s="807" t="s">
        <v>1994</v>
      </c>
      <c r="H199" s="721" t="s">
        <v>1306</v>
      </c>
      <c r="I199" s="721" t="s">
        <v>1996</v>
      </c>
      <c r="J199" s="724">
        <v>45791</v>
      </c>
      <c r="K199" s="724">
        <v>45791</v>
      </c>
      <c r="L199" s="725">
        <v>4</v>
      </c>
      <c r="M199" s="721" t="s">
        <v>1997</v>
      </c>
      <c r="N199" s="721" t="s">
        <v>1193</v>
      </c>
      <c r="O199" s="721" t="s">
        <v>1998</v>
      </c>
      <c r="P199" s="725" t="s">
        <v>423</v>
      </c>
      <c r="Q199" s="725" t="s">
        <v>423</v>
      </c>
      <c r="R199" s="721"/>
      <c r="S199" s="725" t="s">
        <v>423</v>
      </c>
      <c r="T199" s="491" t="s">
        <v>423</v>
      </c>
      <c r="U199" s="721"/>
      <c r="V199" s="721"/>
      <c r="W199" s="721"/>
      <c r="X199" s="721"/>
      <c r="Y199" s="721"/>
      <c r="Z199" s="721"/>
      <c r="AA199" s="721"/>
    </row>
    <row r="200" spans="1:27">
      <c r="A200" s="725">
        <v>190</v>
      </c>
      <c r="B200" s="725">
        <v>19970318600</v>
      </c>
      <c r="C200" s="721" t="s">
        <v>930</v>
      </c>
      <c r="D200" s="806" t="s">
        <v>279</v>
      </c>
      <c r="E200" s="721" t="s">
        <v>1073</v>
      </c>
      <c r="F200" s="725" t="s">
        <v>385</v>
      </c>
      <c r="G200" s="807" t="s">
        <v>1994</v>
      </c>
      <c r="H200" s="721" t="s">
        <v>1306</v>
      </c>
      <c r="I200" s="721" t="s">
        <v>1996</v>
      </c>
      <c r="J200" s="724">
        <v>45791</v>
      </c>
      <c r="K200" s="724">
        <v>45791</v>
      </c>
      <c r="L200" s="725">
        <v>4</v>
      </c>
      <c r="M200" s="721" t="s">
        <v>1997</v>
      </c>
      <c r="N200" s="721" t="s">
        <v>1193</v>
      </c>
      <c r="O200" s="721" t="s">
        <v>1998</v>
      </c>
      <c r="P200" s="725" t="s">
        <v>423</v>
      </c>
      <c r="Q200" s="725" t="s">
        <v>423</v>
      </c>
      <c r="R200" s="721"/>
      <c r="S200" s="725" t="s">
        <v>423</v>
      </c>
      <c r="T200" s="491" t="s">
        <v>423</v>
      </c>
      <c r="U200" s="721"/>
      <c r="V200" s="721"/>
      <c r="W200" s="721"/>
      <c r="X200" s="721"/>
      <c r="Y200" s="721"/>
      <c r="Z200" s="721"/>
      <c r="AA200" s="721"/>
    </row>
    <row r="201" spans="1:27">
      <c r="A201" s="725">
        <v>191</v>
      </c>
      <c r="B201" s="721">
        <v>20140707278</v>
      </c>
      <c r="C201" s="721" t="s">
        <v>1546</v>
      </c>
      <c r="D201" s="721" t="s">
        <v>342</v>
      </c>
      <c r="E201" s="721" t="s">
        <v>1073</v>
      </c>
      <c r="F201" s="725" t="s">
        <v>385</v>
      </c>
      <c r="G201" s="807" t="s">
        <v>1994</v>
      </c>
      <c r="H201" s="721" t="s">
        <v>1306</v>
      </c>
      <c r="I201" s="721" t="s">
        <v>1996</v>
      </c>
      <c r="J201" s="724">
        <v>45791</v>
      </c>
      <c r="K201" s="724">
        <v>45791</v>
      </c>
      <c r="L201" s="725">
        <v>4</v>
      </c>
      <c r="M201" s="721" t="s">
        <v>1997</v>
      </c>
      <c r="N201" s="721" t="s">
        <v>1193</v>
      </c>
      <c r="O201" s="721" t="s">
        <v>1998</v>
      </c>
      <c r="P201" s="725" t="s">
        <v>423</v>
      </c>
      <c r="Q201" s="725" t="s">
        <v>423</v>
      </c>
      <c r="R201" s="721"/>
      <c r="S201" s="725" t="s">
        <v>423</v>
      </c>
      <c r="T201" s="491" t="s">
        <v>423</v>
      </c>
      <c r="U201" s="721"/>
      <c r="V201" s="721"/>
      <c r="W201" s="721"/>
      <c r="X201" s="721"/>
      <c r="Y201" s="721"/>
      <c r="Z201" s="721"/>
      <c r="AA201" s="721"/>
    </row>
    <row r="202" spans="1:27">
      <c r="A202" s="725">
        <v>192</v>
      </c>
      <c r="B202" s="725">
        <v>20010102674</v>
      </c>
      <c r="C202" s="721" t="s">
        <v>807</v>
      </c>
      <c r="D202" s="806" t="s">
        <v>279</v>
      </c>
      <c r="E202" s="721" t="s">
        <v>1073</v>
      </c>
      <c r="F202" s="725" t="s">
        <v>385</v>
      </c>
      <c r="G202" s="807" t="s">
        <v>1994</v>
      </c>
      <c r="H202" s="721" t="s">
        <v>1306</v>
      </c>
      <c r="I202" s="721" t="s">
        <v>1996</v>
      </c>
      <c r="J202" s="724">
        <v>45791</v>
      </c>
      <c r="K202" s="724">
        <v>45791</v>
      </c>
      <c r="L202" s="725">
        <v>4</v>
      </c>
      <c r="M202" s="721" t="s">
        <v>1997</v>
      </c>
      <c r="N202" s="721" t="s">
        <v>1193</v>
      </c>
      <c r="O202" s="721" t="s">
        <v>1998</v>
      </c>
      <c r="P202" s="725" t="s">
        <v>423</v>
      </c>
      <c r="Q202" s="725" t="s">
        <v>423</v>
      </c>
      <c r="R202" s="721"/>
      <c r="S202" s="725" t="s">
        <v>423</v>
      </c>
      <c r="T202" s="491" t="s">
        <v>423</v>
      </c>
      <c r="U202" s="721"/>
      <c r="V202" s="721"/>
      <c r="W202" s="721"/>
      <c r="X202" s="721"/>
      <c r="Y202" s="721"/>
      <c r="Z202" s="721"/>
      <c r="AA202" s="721"/>
    </row>
    <row r="203" spans="1:27">
      <c r="A203" s="725">
        <v>193</v>
      </c>
      <c r="B203" s="725">
        <v>19970328604</v>
      </c>
      <c r="C203" s="721" t="s">
        <v>635</v>
      </c>
      <c r="D203" s="806" t="s">
        <v>272</v>
      </c>
      <c r="E203" s="721" t="s">
        <v>1073</v>
      </c>
      <c r="F203" s="725" t="s">
        <v>385</v>
      </c>
      <c r="G203" s="807" t="s">
        <v>1994</v>
      </c>
      <c r="H203" s="721" t="s">
        <v>1306</v>
      </c>
      <c r="I203" s="721" t="s">
        <v>1996</v>
      </c>
      <c r="J203" s="724">
        <v>45791</v>
      </c>
      <c r="K203" s="724">
        <v>45791</v>
      </c>
      <c r="L203" s="725">
        <v>4</v>
      </c>
      <c r="M203" s="721" t="s">
        <v>1997</v>
      </c>
      <c r="N203" s="721" t="s">
        <v>1193</v>
      </c>
      <c r="O203" s="721" t="s">
        <v>1998</v>
      </c>
      <c r="P203" s="725" t="s">
        <v>423</v>
      </c>
      <c r="Q203" s="725" t="s">
        <v>423</v>
      </c>
      <c r="R203" s="721"/>
      <c r="S203" s="725" t="s">
        <v>423</v>
      </c>
      <c r="T203" s="491" t="s">
        <v>423</v>
      </c>
      <c r="U203" s="721"/>
      <c r="V203" s="721"/>
      <c r="W203" s="721"/>
      <c r="X203" s="721"/>
      <c r="Y203" s="721"/>
      <c r="Z203" s="721"/>
      <c r="AA203" s="721"/>
    </row>
    <row r="204" spans="1:27">
      <c r="A204" s="725">
        <v>194</v>
      </c>
      <c r="B204" s="725">
        <v>20010302729</v>
      </c>
      <c r="C204" s="804" t="s">
        <v>937</v>
      </c>
      <c r="D204" s="806" t="s">
        <v>279</v>
      </c>
      <c r="E204" s="721" t="s">
        <v>1073</v>
      </c>
      <c r="F204" s="725" t="s">
        <v>385</v>
      </c>
      <c r="G204" s="807" t="s">
        <v>1994</v>
      </c>
      <c r="H204" s="721" t="s">
        <v>1306</v>
      </c>
      <c r="I204" s="721" t="s">
        <v>1996</v>
      </c>
      <c r="J204" s="724">
        <v>45791</v>
      </c>
      <c r="K204" s="724">
        <v>45791</v>
      </c>
      <c r="L204" s="725">
        <v>4</v>
      </c>
      <c r="M204" s="721" t="s">
        <v>1997</v>
      </c>
      <c r="N204" s="721" t="s">
        <v>1193</v>
      </c>
      <c r="O204" s="721" t="s">
        <v>1998</v>
      </c>
      <c r="P204" s="725" t="s">
        <v>423</v>
      </c>
      <c r="Q204" s="725" t="s">
        <v>423</v>
      </c>
      <c r="R204" s="721"/>
      <c r="S204" s="725" t="s">
        <v>423</v>
      </c>
      <c r="T204" s="491" t="s">
        <v>423</v>
      </c>
      <c r="U204" s="721"/>
      <c r="V204" s="721"/>
      <c r="W204" s="721"/>
      <c r="X204" s="721"/>
      <c r="Y204" s="721"/>
      <c r="Z204" s="721"/>
      <c r="AA204" s="721"/>
    </row>
    <row r="205" spans="1:27">
      <c r="A205" s="725">
        <v>195</v>
      </c>
      <c r="B205" s="725">
        <v>20000112660</v>
      </c>
      <c r="C205" s="721" t="s">
        <v>675</v>
      </c>
      <c r="D205" s="806" t="s">
        <v>279</v>
      </c>
      <c r="E205" s="721" t="s">
        <v>1073</v>
      </c>
      <c r="F205" s="725" t="s">
        <v>385</v>
      </c>
      <c r="G205" s="807" t="s">
        <v>1994</v>
      </c>
      <c r="H205" s="721" t="s">
        <v>1306</v>
      </c>
      <c r="I205" s="721" t="s">
        <v>1996</v>
      </c>
      <c r="J205" s="724">
        <v>45791</v>
      </c>
      <c r="K205" s="724">
        <v>45791</v>
      </c>
      <c r="L205" s="725">
        <v>4</v>
      </c>
      <c r="M205" s="721" t="s">
        <v>1997</v>
      </c>
      <c r="N205" s="721" t="s">
        <v>1193</v>
      </c>
      <c r="O205" s="721" t="s">
        <v>1998</v>
      </c>
      <c r="P205" s="725" t="s">
        <v>423</v>
      </c>
      <c r="Q205" s="725" t="s">
        <v>423</v>
      </c>
      <c r="R205" s="721"/>
      <c r="S205" s="725" t="s">
        <v>423</v>
      </c>
      <c r="T205" s="491" t="s">
        <v>423</v>
      </c>
      <c r="U205" s="721"/>
      <c r="V205" s="721"/>
      <c r="W205" s="721"/>
      <c r="X205" s="721"/>
      <c r="Y205" s="721"/>
      <c r="Z205" s="721"/>
      <c r="AA205" s="721"/>
    </row>
    <row r="206" spans="1:27">
      <c r="A206" s="725">
        <v>196</v>
      </c>
      <c r="B206" s="725">
        <v>20140707277</v>
      </c>
      <c r="C206" s="721" t="s">
        <v>878</v>
      </c>
      <c r="D206" s="806" t="s">
        <v>342</v>
      </c>
      <c r="E206" s="721" t="s">
        <v>1073</v>
      </c>
      <c r="F206" s="725" t="s">
        <v>385</v>
      </c>
      <c r="G206" s="807" t="s">
        <v>1994</v>
      </c>
      <c r="H206" s="721" t="s">
        <v>1306</v>
      </c>
      <c r="I206" s="721" t="s">
        <v>1996</v>
      </c>
      <c r="J206" s="724">
        <v>45791</v>
      </c>
      <c r="K206" s="724">
        <v>45791</v>
      </c>
      <c r="L206" s="725">
        <v>4</v>
      </c>
      <c r="M206" s="721" t="s">
        <v>1997</v>
      </c>
      <c r="N206" s="721" t="s">
        <v>1193</v>
      </c>
      <c r="O206" s="721" t="s">
        <v>1998</v>
      </c>
      <c r="P206" s="725" t="s">
        <v>423</v>
      </c>
      <c r="Q206" s="725" t="s">
        <v>423</v>
      </c>
      <c r="R206" s="721"/>
      <c r="S206" s="725" t="s">
        <v>423</v>
      </c>
      <c r="T206" s="491" t="s">
        <v>423</v>
      </c>
      <c r="U206" s="721"/>
      <c r="V206" s="721"/>
      <c r="W206" s="721"/>
      <c r="X206" s="721"/>
      <c r="Y206" s="721"/>
      <c r="Z206" s="721"/>
      <c r="AA206" s="721"/>
    </row>
    <row r="207" spans="1:27">
      <c r="A207" s="725">
        <v>197</v>
      </c>
      <c r="B207" s="725">
        <v>20220509793</v>
      </c>
      <c r="C207" s="721" t="s">
        <v>828</v>
      </c>
      <c r="D207" s="806" t="s">
        <v>342</v>
      </c>
      <c r="E207" s="721" t="s">
        <v>1076</v>
      </c>
      <c r="F207" s="725" t="s">
        <v>385</v>
      </c>
      <c r="G207" s="807" t="s">
        <v>1994</v>
      </c>
      <c r="H207" s="721" t="s">
        <v>1306</v>
      </c>
      <c r="I207" s="721" t="s">
        <v>1996</v>
      </c>
      <c r="J207" s="724">
        <v>45791</v>
      </c>
      <c r="K207" s="724">
        <v>45791</v>
      </c>
      <c r="L207" s="725">
        <v>4</v>
      </c>
      <c r="M207" s="721" t="s">
        <v>1997</v>
      </c>
      <c r="N207" s="721" t="s">
        <v>1193</v>
      </c>
      <c r="O207" s="721" t="s">
        <v>1998</v>
      </c>
      <c r="P207" s="725" t="s">
        <v>423</v>
      </c>
      <c r="Q207" s="725" t="s">
        <v>423</v>
      </c>
      <c r="R207" s="721"/>
      <c r="S207" s="725" t="s">
        <v>423</v>
      </c>
      <c r="T207" s="491" t="s">
        <v>423</v>
      </c>
      <c r="U207" s="721"/>
      <c r="V207" s="721"/>
      <c r="W207" s="721"/>
      <c r="X207" s="721"/>
      <c r="Y207" s="721"/>
      <c r="Z207" s="721"/>
      <c r="AA207" s="721"/>
    </row>
    <row r="208" spans="1:27">
      <c r="A208" s="725">
        <v>198</v>
      </c>
      <c r="B208" s="725">
        <v>20180313429</v>
      </c>
      <c r="C208" s="721" t="s">
        <v>752</v>
      </c>
      <c r="D208" s="806" t="s">
        <v>342</v>
      </c>
      <c r="E208" s="721" t="s">
        <v>1073</v>
      </c>
      <c r="F208" s="725" t="s">
        <v>385</v>
      </c>
      <c r="G208" s="807" t="s">
        <v>1994</v>
      </c>
      <c r="H208" s="721" t="s">
        <v>1306</v>
      </c>
      <c r="I208" s="721" t="s">
        <v>1996</v>
      </c>
      <c r="J208" s="724">
        <v>45791</v>
      </c>
      <c r="K208" s="724">
        <v>45791</v>
      </c>
      <c r="L208" s="725">
        <v>4</v>
      </c>
      <c r="M208" s="721" t="s">
        <v>1997</v>
      </c>
      <c r="N208" s="721" t="s">
        <v>1193</v>
      </c>
      <c r="O208" s="721" t="s">
        <v>1998</v>
      </c>
      <c r="P208" s="725" t="s">
        <v>423</v>
      </c>
      <c r="Q208" s="725" t="s">
        <v>423</v>
      </c>
      <c r="R208" s="721"/>
      <c r="S208" s="725" t="s">
        <v>423</v>
      </c>
      <c r="T208" s="491" t="s">
        <v>423</v>
      </c>
      <c r="U208" s="721"/>
      <c r="V208" s="721"/>
      <c r="W208" s="721"/>
      <c r="X208" s="721"/>
      <c r="Y208" s="721"/>
      <c r="Z208" s="721"/>
      <c r="AA208" s="721"/>
    </row>
    <row r="209" spans="1:27">
      <c r="A209" s="725">
        <v>199</v>
      </c>
      <c r="B209" s="725">
        <v>20140410273</v>
      </c>
      <c r="C209" s="721" t="s">
        <v>592</v>
      </c>
      <c r="D209" s="806" t="s">
        <v>342</v>
      </c>
      <c r="E209" s="721" t="s">
        <v>1073</v>
      </c>
      <c r="F209" s="725" t="s">
        <v>385</v>
      </c>
      <c r="G209" s="807" t="s">
        <v>1994</v>
      </c>
      <c r="H209" s="721" t="s">
        <v>1306</v>
      </c>
      <c r="I209" s="721" t="s">
        <v>1996</v>
      </c>
      <c r="J209" s="724">
        <v>45791</v>
      </c>
      <c r="K209" s="724">
        <v>45791</v>
      </c>
      <c r="L209" s="725">
        <v>4</v>
      </c>
      <c r="M209" s="721" t="s">
        <v>1997</v>
      </c>
      <c r="N209" s="721" t="s">
        <v>1193</v>
      </c>
      <c r="O209" s="721" t="s">
        <v>1998</v>
      </c>
      <c r="P209" s="725" t="s">
        <v>423</v>
      </c>
      <c r="Q209" s="725" t="s">
        <v>423</v>
      </c>
      <c r="R209" s="721"/>
      <c r="S209" s="725" t="s">
        <v>423</v>
      </c>
      <c r="T209" s="491" t="s">
        <v>423</v>
      </c>
      <c r="U209" s="721"/>
      <c r="V209" s="721"/>
      <c r="W209" s="721"/>
      <c r="X209" s="721"/>
      <c r="Y209" s="721"/>
      <c r="Z209" s="721"/>
      <c r="AA209" s="721"/>
    </row>
    <row r="210" spans="1:27">
      <c r="A210" s="725">
        <v>200</v>
      </c>
      <c r="B210" s="725">
        <v>20141028286</v>
      </c>
      <c r="C210" s="721" t="s">
        <v>593</v>
      </c>
      <c r="D210" s="806" t="s">
        <v>278</v>
      </c>
      <c r="E210" s="721" t="s">
        <v>1072</v>
      </c>
      <c r="F210" s="725" t="s">
        <v>385</v>
      </c>
      <c r="G210" s="807" t="s">
        <v>1994</v>
      </c>
      <c r="H210" s="721" t="s">
        <v>1306</v>
      </c>
      <c r="I210" s="721" t="s">
        <v>1996</v>
      </c>
      <c r="J210" s="724">
        <v>45791</v>
      </c>
      <c r="K210" s="724">
        <v>45791</v>
      </c>
      <c r="L210" s="725">
        <v>4</v>
      </c>
      <c r="M210" s="721" t="s">
        <v>1997</v>
      </c>
      <c r="N210" s="721" t="s">
        <v>1193</v>
      </c>
      <c r="O210" s="721" t="s">
        <v>1998</v>
      </c>
      <c r="P210" s="725" t="s">
        <v>423</v>
      </c>
      <c r="Q210" s="725" t="s">
        <v>423</v>
      </c>
      <c r="R210" s="721"/>
      <c r="S210" s="725" t="s">
        <v>423</v>
      </c>
      <c r="T210" s="491" t="s">
        <v>423</v>
      </c>
      <c r="U210" s="721"/>
      <c r="V210" s="721"/>
      <c r="W210" s="721"/>
      <c r="X210" s="721"/>
      <c r="Y210" s="721"/>
      <c r="Z210" s="721"/>
      <c r="AA210" s="721"/>
    </row>
    <row r="211" spans="1:27">
      <c r="A211" s="725">
        <v>201</v>
      </c>
      <c r="B211" s="725">
        <v>20171120397</v>
      </c>
      <c r="C211" s="804" t="s">
        <v>963</v>
      </c>
      <c r="D211" s="806" t="s">
        <v>342</v>
      </c>
      <c r="E211" s="721" t="s">
        <v>1073</v>
      </c>
      <c r="F211" s="725" t="s">
        <v>385</v>
      </c>
      <c r="G211" s="807" t="s">
        <v>1994</v>
      </c>
      <c r="H211" s="721" t="s">
        <v>1306</v>
      </c>
      <c r="I211" s="721" t="s">
        <v>1996</v>
      </c>
      <c r="J211" s="724">
        <v>45791</v>
      </c>
      <c r="K211" s="724">
        <v>45791</v>
      </c>
      <c r="L211" s="725">
        <v>4</v>
      </c>
      <c r="M211" s="721" t="s">
        <v>1997</v>
      </c>
      <c r="N211" s="721" t="s">
        <v>1193</v>
      </c>
      <c r="O211" s="721" t="s">
        <v>1998</v>
      </c>
      <c r="P211" s="725" t="s">
        <v>423</v>
      </c>
      <c r="Q211" s="725" t="s">
        <v>423</v>
      </c>
      <c r="R211" s="721"/>
      <c r="S211" s="725" t="s">
        <v>423</v>
      </c>
      <c r="T211" s="491" t="s">
        <v>423</v>
      </c>
      <c r="U211" s="721"/>
      <c r="V211" s="721"/>
      <c r="W211" s="721"/>
      <c r="X211" s="721"/>
      <c r="Y211" s="721"/>
      <c r="Z211" s="721"/>
      <c r="AA211" s="721"/>
    </row>
    <row r="212" spans="1:27">
      <c r="A212" s="725">
        <v>202</v>
      </c>
      <c r="B212" s="725">
        <v>20180402431</v>
      </c>
      <c r="C212" s="721" t="s">
        <v>574</v>
      </c>
      <c r="D212" s="806" t="s">
        <v>270</v>
      </c>
      <c r="E212" s="721" t="s">
        <v>1032</v>
      </c>
      <c r="F212" s="725" t="s">
        <v>385</v>
      </c>
      <c r="G212" s="807" t="s">
        <v>1994</v>
      </c>
      <c r="H212" s="721" t="s">
        <v>1306</v>
      </c>
      <c r="I212" s="721" t="s">
        <v>1996</v>
      </c>
      <c r="J212" s="724">
        <v>45791</v>
      </c>
      <c r="K212" s="724">
        <v>45791</v>
      </c>
      <c r="L212" s="725">
        <v>4</v>
      </c>
      <c r="M212" s="721" t="s">
        <v>1997</v>
      </c>
      <c r="N212" s="721" t="s">
        <v>1193</v>
      </c>
      <c r="O212" s="721" t="s">
        <v>1998</v>
      </c>
      <c r="P212" s="725" t="s">
        <v>423</v>
      </c>
      <c r="Q212" s="725" t="s">
        <v>423</v>
      </c>
      <c r="R212" s="721"/>
      <c r="S212" s="725" t="s">
        <v>423</v>
      </c>
      <c r="T212" s="491" t="s">
        <v>423</v>
      </c>
      <c r="U212" s="721"/>
      <c r="V212" s="721"/>
      <c r="W212" s="721"/>
      <c r="X212" s="721"/>
      <c r="Y212" s="721"/>
      <c r="Z212" s="721"/>
      <c r="AA212" s="721"/>
    </row>
    <row r="213" spans="1:27">
      <c r="A213" s="725">
        <v>203</v>
      </c>
      <c r="B213" s="725">
        <v>20141203291</v>
      </c>
      <c r="C213" s="721" t="s">
        <v>922</v>
      </c>
      <c r="D213" s="806" t="s">
        <v>272</v>
      </c>
      <c r="E213" s="721" t="s">
        <v>1072</v>
      </c>
      <c r="F213" s="725" t="s">
        <v>385</v>
      </c>
      <c r="G213" s="807" t="s">
        <v>1994</v>
      </c>
      <c r="H213" s="721" t="s">
        <v>1306</v>
      </c>
      <c r="I213" s="721" t="s">
        <v>1996</v>
      </c>
      <c r="J213" s="724">
        <v>45791</v>
      </c>
      <c r="K213" s="724">
        <v>45791</v>
      </c>
      <c r="L213" s="725">
        <v>4</v>
      </c>
      <c r="M213" s="721" t="s">
        <v>1997</v>
      </c>
      <c r="N213" s="721" t="s">
        <v>1193</v>
      </c>
      <c r="O213" s="721" t="s">
        <v>1998</v>
      </c>
      <c r="P213" s="725" t="s">
        <v>423</v>
      </c>
      <c r="Q213" s="725" t="s">
        <v>423</v>
      </c>
      <c r="R213" s="721"/>
      <c r="S213" s="725" t="s">
        <v>423</v>
      </c>
      <c r="T213" s="491" t="s">
        <v>423</v>
      </c>
      <c r="U213" s="721"/>
      <c r="V213" s="721"/>
      <c r="W213" s="721"/>
      <c r="X213" s="721"/>
      <c r="Y213" s="721"/>
      <c r="Z213" s="721"/>
      <c r="AA213" s="721"/>
    </row>
    <row r="214" spans="1:27">
      <c r="A214" s="725">
        <v>204</v>
      </c>
      <c r="B214" s="725">
        <v>20091228167</v>
      </c>
      <c r="C214" s="721" t="s">
        <v>913</v>
      </c>
      <c r="D214" s="806" t="s">
        <v>279</v>
      </c>
      <c r="E214" s="721" t="s">
        <v>1072</v>
      </c>
      <c r="F214" s="725" t="s">
        <v>386</v>
      </c>
      <c r="G214" s="807" t="s">
        <v>1994</v>
      </c>
      <c r="H214" s="721" t="s">
        <v>1306</v>
      </c>
      <c r="I214" s="721" t="s">
        <v>1996</v>
      </c>
      <c r="J214" s="724">
        <v>45791</v>
      </c>
      <c r="K214" s="724">
        <v>45791</v>
      </c>
      <c r="L214" s="725">
        <v>4</v>
      </c>
      <c r="M214" s="721" t="s">
        <v>1997</v>
      </c>
      <c r="N214" s="721" t="s">
        <v>1193</v>
      </c>
      <c r="O214" s="721" t="s">
        <v>1998</v>
      </c>
      <c r="P214" s="725" t="s">
        <v>423</v>
      </c>
      <c r="Q214" s="725" t="s">
        <v>423</v>
      </c>
      <c r="R214" s="721"/>
      <c r="S214" s="725" t="s">
        <v>423</v>
      </c>
      <c r="T214" s="491" t="s">
        <v>423</v>
      </c>
      <c r="U214" s="721"/>
      <c r="V214" s="721"/>
      <c r="W214" s="721"/>
      <c r="X214" s="721"/>
      <c r="Y214" s="721"/>
      <c r="Z214" s="721"/>
      <c r="AA214" s="721"/>
    </row>
    <row r="215" spans="1:27">
      <c r="A215" s="725">
        <v>205</v>
      </c>
      <c r="B215" s="725">
        <v>20091228166</v>
      </c>
      <c r="C215" s="721" t="s">
        <v>847</v>
      </c>
      <c r="D215" s="806" t="s">
        <v>270</v>
      </c>
      <c r="E215" s="721" t="s">
        <v>1073</v>
      </c>
      <c r="F215" s="725" t="s">
        <v>386</v>
      </c>
      <c r="G215" s="807" t="s">
        <v>1994</v>
      </c>
      <c r="H215" s="721" t="s">
        <v>1306</v>
      </c>
      <c r="I215" s="721" t="s">
        <v>1996</v>
      </c>
      <c r="J215" s="724">
        <v>45791</v>
      </c>
      <c r="K215" s="724">
        <v>45791</v>
      </c>
      <c r="L215" s="725">
        <v>4</v>
      </c>
      <c r="M215" s="721" t="s">
        <v>1997</v>
      </c>
      <c r="N215" s="721" t="s">
        <v>1193</v>
      </c>
      <c r="O215" s="721" t="s">
        <v>1998</v>
      </c>
      <c r="P215" s="725" t="s">
        <v>423</v>
      </c>
      <c r="Q215" s="725" t="s">
        <v>423</v>
      </c>
      <c r="R215" s="721"/>
      <c r="S215" s="725" t="s">
        <v>423</v>
      </c>
      <c r="T215" s="491" t="s">
        <v>423</v>
      </c>
      <c r="U215" s="721"/>
      <c r="V215" s="721"/>
      <c r="W215" s="721"/>
      <c r="X215" s="721"/>
      <c r="Y215" s="721"/>
      <c r="Z215" s="721"/>
      <c r="AA215" s="721"/>
    </row>
    <row r="216" spans="1:27">
      <c r="A216" s="725">
        <v>206</v>
      </c>
      <c r="B216" s="725">
        <v>20170911372</v>
      </c>
      <c r="C216" s="721" t="s">
        <v>575</v>
      </c>
      <c r="D216" s="806" t="s">
        <v>270</v>
      </c>
      <c r="E216" s="721" t="s">
        <v>1073</v>
      </c>
      <c r="F216" s="725" t="s">
        <v>386</v>
      </c>
      <c r="G216" s="807" t="s">
        <v>1994</v>
      </c>
      <c r="H216" s="721" t="s">
        <v>1306</v>
      </c>
      <c r="I216" s="721" t="s">
        <v>1996</v>
      </c>
      <c r="J216" s="724">
        <v>45791</v>
      </c>
      <c r="K216" s="724">
        <v>45791</v>
      </c>
      <c r="L216" s="725">
        <v>4</v>
      </c>
      <c r="M216" s="721" t="s">
        <v>1997</v>
      </c>
      <c r="N216" s="721" t="s">
        <v>1193</v>
      </c>
      <c r="O216" s="721" t="s">
        <v>1998</v>
      </c>
      <c r="P216" s="725" t="s">
        <v>423</v>
      </c>
      <c r="Q216" s="725" t="s">
        <v>423</v>
      </c>
      <c r="R216" s="721"/>
      <c r="S216" s="725" t="s">
        <v>423</v>
      </c>
      <c r="T216" s="491" t="s">
        <v>423</v>
      </c>
      <c r="U216" s="721"/>
      <c r="V216" s="721"/>
      <c r="W216" s="721"/>
      <c r="X216" s="721"/>
      <c r="Y216" s="721"/>
      <c r="Z216" s="721"/>
      <c r="AA216" s="721"/>
    </row>
    <row r="217" spans="1:27">
      <c r="A217" s="725">
        <v>207</v>
      </c>
      <c r="B217" s="725">
        <v>20141110289</v>
      </c>
      <c r="C217" s="721" t="s">
        <v>346</v>
      </c>
      <c r="D217" s="806" t="s">
        <v>122</v>
      </c>
      <c r="E217" s="721" t="s">
        <v>1073</v>
      </c>
      <c r="F217" s="725" t="s">
        <v>385</v>
      </c>
      <c r="G217" s="807" t="s">
        <v>1994</v>
      </c>
      <c r="H217" s="721" t="s">
        <v>1306</v>
      </c>
      <c r="I217" s="721" t="s">
        <v>1996</v>
      </c>
      <c r="J217" s="724">
        <v>45791</v>
      </c>
      <c r="K217" s="724">
        <v>45791</v>
      </c>
      <c r="L217" s="725">
        <v>4</v>
      </c>
      <c r="M217" s="721" t="s">
        <v>1997</v>
      </c>
      <c r="N217" s="721" t="s">
        <v>1193</v>
      </c>
      <c r="O217" s="721" t="s">
        <v>1998</v>
      </c>
      <c r="P217" s="725" t="s">
        <v>423</v>
      </c>
      <c r="Q217" s="725" t="s">
        <v>423</v>
      </c>
      <c r="R217" s="721"/>
      <c r="S217" s="725" t="s">
        <v>423</v>
      </c>
      <c r="T217" s="491" t="s">
        <v>423</v>
      </c>
      <c r="U217" s="721"/>
      <c r="V217" s="721"/>
      <c r="W217" s="721"/>
      <c r="X217" s="721"/>
      <c r="Y217" s="721"/>
      <c r="Z217" s="721"/>
      <c r="AA217" s="721"/>
    </row>
    <row r="218" spans="1:27">
      <c r="A218" s="725">
        <v>208</v>
      </c>
      <c r="B218" s="725">
        <v>20150216193</v>
      </c>
      <c r="C218" s="721" t="s">
        <v>181</v>
      </c>
      <c r="D218" s="806" t="s">
        <v>1284</v>
      </c>
      <c r="E218" s="721" t="s">
        <v>1072</v>
      </c>
      <c r="F218" s="725" t="s">
        <v>386</v>
      </c>
      <c r="G218" s="807" t="s">
        <v>1994</v>
      </c>
      <c r="H218" s="721" t="s">
        <v>1306</v>
      </c>
      <c r="I218" s="721" t="s">
        <v>1996</v>
      </c>
      <c r="J218" s="724">
        <v>45791</v>
      </c>
      <c r="K218" s="724">
        <v>45791</v>
      </c>
      <c r="L218" s="725">
        <v>4</v>
      </c>
      <c r="M218" s="721" t="s">
        <v>1997</v>
      </c>
      <c r="N218" s="721" t="s">
        <v>1193</v>
      </c>
      <c r="O218" s="721" t="s">
        <v>1998</v>
      </c>
      <c r="P218" s="725" t="s">
        <v>423</v>
      </c>
      <c r="Q218" s="725" t="s">
        <v>423</v>
      </c>
      <c r="R218" s="721"/>
      <c r="S218" s="725" t="s">
        <v>423</v>
      </c>
      <c r="T218" s="491" t="s">
        <v>423</v>
      </c>
      <c r="U218" s="721"/>
      <c r="V218" s="721"/>
      <c r="W218" s="721"/>
      <c r="X218" s="721"/>
      <c r="Y218" s="721"/>
      <c r="Z218" s="721"/>
      <c r="AA218" s="721"/>
    </row>
    <row r="219" spans="1:27">
      <c r="A219" s="725">
        <v>209</v>
      </c>
      <c r="B219" s="725">
        <v>20240826846</v>
      </c>
      <c r="C219" s="721" t="s">
        <v>712</v>
      </c>
      <c r="D219" s="806" t="s">
        <v>1303</v>
      </c>
      <c r="E219" s="721" t="s">
        <v>1065</v>
      </c>
      <c r="F219" s="725" t="s">
        <v>386</v>
      </c>
      <c r="G219" s="807" t="s">
        <v>1994</v>
      </c>
      <c r="H219" s="721" t="s">
        <v>1306</v>
      </c>
      <c r="I219" s="721" t="s">
        <v>1996</v>
      </c>
      <c r="J219" s="724">
        <v>45791</v>
      </c>
      <c r="K219" s="724">
        <v>45791</v>
      </c>
      <c r="L219" s="725">
        <v>4</v>
      </c>
      <c r="M219" s="721" t="s">
        <v>1997</v>
      </c>
      <c r="N219" s="721" t="s">
        <v>1193</v>
      </c>
      <c r="O219" s="721" t="s">
        <v>1998</v>
      </c>
      <c r="P219" s="725" t="s">
        <v>423</v>
      </c>
      <c r="Q219" s="725" t="s">
        <v>423</v>
      </c>
      <c r="R219" s="721"/>
      <c r="S219" s="725" t="s">
        <v>423</v>
      </c>
      <c r="T219" s="491" t="s">
        <v>423</v>
      </c>
      <c r="U219" s="721"/>
      <c r="V219" s="721"/>
      <c r="W219" s="721"/>
      <c r="X219" s="721"/>
      <c r="Y219" s="721"/>
      <c r="Z219" s="721"/>
      <c r="AA219" s="721"/>
    </row>
    <row r="220" spans="1:27">
      <c r="A220" s="725">
        <v>210</v>
      </c>
      <c r="B220" s="725">
        <v>20140203749</v>
      </c>
      <c r="C220" s="721" t="s">
        <v>978</v>
      </c>
      <c r="D220" s="806" t="s">
        <v>122</v>
      </c>
      <c r="E220" s="721" t="s">
        <v>1067</v>
      </c>
      <c r="F220" s="725" t="s">
        <v>385</v>
      </c>
      <c r="G220" s="807" t="s">
        <v>1994</v>
      </c>
      <c r="H220" s="721" t="s">
        <v>1306</v>
      </c>
      <c r="I220" s="721" t="s">
        <v>1996</v>
      </c>
      <c r="J220" s="724">
        <v>45791</v>
      </c>
      <c r="K220" s="724">
        <v>45791</v>
      </c>
      <c r="L220" s="725">
        <v>4</v>
      </c>
      <c r="M220" s="721" t="s">
        <v>1997</v>
      </c>
      <c r="N220" s="721" t="s">
        <v>1193</v>
      </c>
      <c r="O220" s="721" t="s">
        <v>1998</v>
      </c>
      <c r="P220" s="725" t="s">
        <v>423</v>
      </c>
      <c r="Q220" s="725" t="s">
        <v>423</v>
      </c>
      <c r="R220" s="721"/>
      <c r="S220" s="725" t="s">
        <v>423</v>
      </c>
      <c r="T220" s="491" t="s">
        <v>423</v>
      </c>
      <c r="U220" s="721"/>
      <c r="V220" s="721"/>
      <c r="W220" s="721"/>
      <c r="X220" s="721"/>
      <c r="Y220" s="721"/>
      <c r="Z220" s="721"/>
      <c r="AA220" s="721"/>
    </row>
    <row r="221" spans="1:27">
      <c r="A221" s="725">
        <v>211</v>
      </c>
      <c r="B221" s="725">
        <v>19970415606</v>
      </c>
      <c r="C221" s="721" t="s">
        <v>193</v>
      </c>
      <c r="D221" s="806" t="s">
        <v>122</v>
      </c>
      <c r="E221" s="721" t="s">
        <v>1071</v>
      </c>
      <c r="F221" s="725" t="s">
        <v>385</v>
      </c>
      <c r="G221" s="807" t="s">
        <v>1994</v>
      </c>
      <c r="H221" s="721" t="s">
        <v>1306</v>
      </c>
      <c r="I221" s="721" t="s">
        <v>1996</v>
      </c>
      <c r="J221" s="724">
        <v>45791</v>
      </c>
      <c r="K221" s="724">
        <v>45791</v>
      </c>
      <c r="L221" s="725">
        <v>4</v>
      </c>
      <c r="M221" s="721" t="s">
        <v>1997</v>
      </c>
      <c r="N221" s="721" t="s">
        <v>1193</v>
      </c>
      <c r="O221" s="721" t="s">
        <v>1998</v>
      </c>
      <c r="P221" s="725" t="s">
        <v>423</v>
      </c>
      <c r="Q221" s="725" t="s">
        <v>423</v>
      </c>
      <c r="R221" s="721"/>
      <c r="S221" s="725" t="s">
        <v>423</v>
      </c>
      <c r="T221" s="491" t="s">
        <v>423</v>
      </c>
      <c r="U221" s="721"/>
      <c r="V221" s="721"/>
      <c r="W221" s="721"/>
      <c r="X221" s="721"/>
      <c r="Y221" s="721"/>
      <c r="Z221" s="721"/>
      <c r="AA221" s="721"/>
    </row>
    <row r="222" spans="1:27">
      <c r="A222" s="725">
        <v>212</v>
      </c>
      <c r="B222" s="804">
        <v>20050107043</v>
      </c>
      <c r="C222" s="804" t="s">
        <v>140</v>
      </c>
      <c r="D222" s="721" t="s">
        <v>1284</v>
      </c>
      <c r="E222" s="721" t="s">
        <v>1067</v>
      </c>
      <c r="F222" s="725" t="s">
        <v>386</v>
      </c>
      <c r="G222" s="807" t="s">
        <v>1987</v>
      </c>
      <c r="H222" s="721" t="s">
        <v>1306</v>
      </c>
      <c r="I222" s="721" t="s">
        <v>1607</v>
      </c>
      <c r="J222" s="724">
        <v>45791</v>
      </c>
      <c r="K222" s="724">
        <v>45791</v>
      </c>
      <c r="L222" s="725">
        <v>2</v>
      </c>
      <c r="M222" s="721" t="s">
        <v>1327</v>
      </c>
      <c r="N222" s="721" t="s">
        <v>1193</v>
      </c>
      <c r="O222" s="725" t="s">
        <v>1991</v>
      </c>
      <c r="P222" s="725" t="s">
        <v>423</v>
      </c>
      <c r="Q222" s="725" t="s">
        <v>423</v>
      </c>
      <c r="R222" s="721"/>
      <c r="S222" s="725" t="s">
        <v>423</v>
      </c>
      <c r="T222" s="491" t="s">
        <v>423</v>
      </c>
      <c r="U222" s="721"/>
      <c r="V222" s="721"/>
      <c r="W222" s="721"/>
      <c r="X222" s="721"/>
      <c r="Y222" s="721"/>
      <c r="Z222" s="721"/>
      <c r="AA222" s="721"/>
    </row>
    <row r="223" spans="1:27">
      <c r="A223" s="725">
        <v>213</v>
      </c>
      <c r="B223" s="804">
        <v>20240826846</v>
      </c>
      <c r="C223" s="804" t="s">
        <v>712</v>
      </c>
      <c r="D223" s="804" t="s">
        <v>1196</v>
      </c>
      <c r="E223" s="721" t="s">
        <v>1065</v>
      </c>
      <c r="F223" s="690" t="s">
        <v>386</v>
      </c>
      <c r="G223" s="807" t="s">
        <v>1987</v>
      </c>
      <c r="H223" s="721" t="s">
        <v>1306</v>
      </c>
      <c r="I223" s="721" t="s">
        <v>1607</v>
      </c>
      <c r="J223" s="724">
        <v>45791</v>
      </c>
      <c r="K223" s="724">
        <v>45791</v>
      </c>
      <c r="L223" s="725">
        <v>2</v>
      </c>
      <c r="M223" s="721" t="s">
        <v>1327</v>
      </c>
      <c r="N223" s="721" t="s">
        <v>1193</v>
      </c>
      <c r="O223" s="725" t="s">
        <v>1991</v>
      </c>
      <c r="P223" s="725" t="s">
        <v>423</v>
      </c>
      <c r="Q223" s="725" t="s">
        <v>423</v>
      </c>
      <c r="R223" s="721"/>
      <c r="S223" s="725" t="s">
        <v>423</v>
      </c>
      <c r="T223" s="491" t="s">
        <v>423</v>
      </c>
      <c r="U223" s="721"/>
      <c r="V223" s="721"/>
      <c r="W223" s="721"/>
      <c r="X223" s="721"/>
      <c r="Y223" s="721"/>
      <c r="Z223" s="721"/>
      <c r="AA223" s="721"/>
    </row>
    <row r="224" spans="1:27">
      <c r="A224" s="725">
        <v>214</v>
      </c>
      <c r="B224" s="804">
        <v>20210308702</v>
      </c>
      <c r="C224" s="804" t="s">
        <v>1069</v>
      </c>
      <c r="D224" s="721" t="s">
        <v>270</v>
      </c>
      <c r="E224" s="721" t="s">
        <v>1065</v>
      </c>
      <c r="F224" s="725" t="s">
        <v>385</v>
      </c>
      <c r="G224" s="807" t="s">
        <v>1987</v>
      </c>
      <c r="H224" s="721" t="s">
        <v>1306</v>
      </c>
      <c r="I224" s="721" t="s">
        <v>1607</v>
      </c>
      <c r="J224" s="724">
        <v>45791</v>
      </c>
      <c r="K224" s="724">
        <v>45791</v>
      </c>
      <c r="L224" s="725">
        <v>2</v>
      </c>
      <c r="M224" s="721" t="s">
        <v>1327</v>
      </c>
      <c r="N224" s="721" t="s">
        <v>1193</v>
      </c>
      <c r="O224" s="725" t="s">
        <v>1991</v>
      </c>
      <c r="P224" s="725" t="s">
        <v>423</v>
      </c>
      <c r="Q224" s="725" t="s">
        <v>423</v>
      </c>
      <c r="R224" s="721"/>
      <c r="S224" s="725" t="s">
        <v>423</v>
      </c>
      <c r="T224" s="491" t="s">
        <v>423</v>
      </c>
      <c r="U224" s="721"/>
      <c r="V224" s="721"/>
      <c r="W224" s="721"/>
      <c r="X224" s="721"/>
      <c r="Y224" s="721"/>
      <c r="Z224" s="721"/>
      <c r="AA224" s="721"/>
    </row>
    <row r="225" spans="1:27">
      <c r="A225" s="725">
        <v>215</v>
      </c>
      <c r="B225" s="804">
        <v>20140120264</v>
      </c>
      <c r="C225" s="804" t="s">
        <v>613</v>
      </c>
      <c r="D225" s="721" t="s">
        <v>270</v>
      </c>
      <c r="E225" s="721" t="s">
        <v>1067</v>
      </c>
      <c r="F225" s="725" t="s">
        <v>386</v>
      </c>
      <c r="G225" s="807" t="s">
        <v>1987</v>
      </c>
      <c r="H225" s="721" t="s">
        <v>1306</v>
      </c>
      <c r="I225" s="721" t="s">
        <v>1607</v>
      </c>
      <c r="J225" s="724">
        <v>45791</v>
      </c>
      <c r="K225" s="724">
        <v>45791</v>
      </c>
      <c r="L225" s="725">
        <v>2</v>
      </c>
      <c r="M225" s="721" t="s">
        <v>1327</v>
      </c>
      <c r="N225" s="721" t="s">
        <v>1193</v>
      </c>
      <c r="O225" s="725" t="s">
        <v>1991</v>
      </c>
      <c r="P225" s="725" t="s">
        <v>423</v>
      </c>
      <c r="Q225" s="725" t="s">
        <v>423</v>
      </c>
      <c r="R225" s="721"/>
      <c r="S225" s="725" t="s">
        <v>423</v>
      </c>
      <c r="T225" s="491" t="s">
        <v>423</v>
      </c>
      <c r="U225" s="721"/>
      <c r="V225" s="721"/>
      <c r="W225" s="721"/>
      <c r="X225" s="721"/>
      <c r="Y225" s="721"/>
      <c r="Z225" s="721"/>
      <c r="AA225" s="721"/>
    </row>
    <row r="226" spans="1:27">
      <c r="A226" s="725">
        <v>216</v>
      </c>
      <c r="B226" s="804">
        <v>20180503433</v>
      </c>
      <c r="C226" s="804" t="s">
        <v>636</v>
      </c>
      <c r="D226" s="721" t="s">
        <v>269</v>
      </c>
      <c r="E226" s="721" t="s">
        <v>1080</v>
      </c>
      <c r="F226" s="725" t="s">
        <v>385</v>
      </c>
      <c r="G226" s="807" t="s">
        <v>1987</v>
      </c>
      <c r="H226" s="721" t="s">
        <v>1306</v>
      </c>
      <c r="I226" s="721" t="s">
        <v>1607</v>
      </c>
      <c r="J226" s="724">
        <v>45791</v>
      </c>
      <c r="K226" s="724">
        <v>45791</v>
      </c>
      <c r="L226" s="725">
        <v>2</v>
      </c>
      <c r="M226" s="721" t="s">
        <v>1327</v>
      </c>
      <c r="N226" s="721" t="s">
        <v>1193</v>
      </c>
      <c r="O226" s="725" t="s">
        <v>1991</v>
      </c>
      <c r="P226" s="725" t="s">
        <v>423</v>
      </c>
      <c r="Q226" s="725" t="s">
        <v>423</v>
      </c>
      <c r="R226" s="721"/>
      <c r="S226" s="725" t="s">
        <v>423</v>
      </c>
      <c r="T226" s="491" t="s">
        <v>423</v>
      </c>
      <c r="U226" s="721"/>
      <c r="V226" s="721"/>
      <c r="W226" s="721"/>
      <c r="X226" s="721"/>
      <c r="Y226" s="721"/>
      <c r="Z226" s="721"/>
      <c r="AA226" s="721"/>
    </row>
    <row r="227" spans="1:27">
      <c r="A227" s="725">
        <v>217</v>
      </c>
      <c r="B227" s="804">
        <v>20120807223</v>
      </c>
      <c r="C227" s="804" t="s">
        <v>818</v>
      </c>
      <c r="D227" s="721" t="s">
        <v>268</v>
      </c>
      <c r="E227" s="721" t="s">
        <v>1067</v>
      </c>
      <c r="F227" s="725" t="s">
        <v>386</v>
      </c>
      <c r="G227" s="807" t="s">
        <v>1987</v>
      </c>
      <c r="H227" s="721" t="s">
        <v>1306</v>
      </c>
      <c r="I227" s="721" t="s">
        <v>1607</v>
      </c>
      <c r="J227" s="724">
        <v>45791</v>
      </c>
      <c r="K227" s="724">
        <v>45791</v>
      </c>
      <c r="L227" s="725">
        <v>2</v>
      </c>
      <c r="M227" s="721" t="s">
        <v>1327</v>
      </c>
      <c r="N227" s="721" t="s">
        <v>1193</v>
      </c>
      <c r="O227" s="725" t="s">
        <v>1991</v>
      </c>
      <c r="P227" s="725" t="s">
        <v>423</v>
      </c>
      <c r="Q227" s="725" t="s">
        <v>423</v>
      </c>
      <c r="R227" s="721"/>
      <c r="S227" s="725" t="s">
        <v>423</v>
      </c>
      <c r="T227" s="491" t="s">
        <v>423</v>
      </c>
      <c r="U227" s="721"/>
      <c r="V227" s="721"/>
      <c r="W227" s="721"/>
      <c r="X227" s="721"/>
      <c r="Y227" s="721"/>
      <c r="Z227" s="721"/>
      <c r="AA227" s="721"/>
    </row>
    <row r="228" spans="1:27">
      <c r="A228" s="725">
        <v>218</v>
      </c>
      <c r="B228" s="804">
        <v>20131125263</v>
      </c>
      <c r="C228" s="804" t="s">
        <v>626</v>
      </c>
      <c r="D228" s="721" t="s">
        <v>270</v>
      </c>
      <c r="E228" s="721" t="s">
        <v>1067</v>
      </c>
      <c r="F228" s="725" t="s">
        <v>386</v>
      </c>
      <c r="G228" s="805" t="s">
        <v>1987</v>
      </c>
      <c r="H228" s="721" t="s">
        <v>1306</v>
      </c>
      <c r="I228" s="721" t="s">
        <v>1607</v>
      </c>
      <c r="J228" s="724">
        <v>45791</v>
      </c>
      <c r="K228" s="724">
        <v>45791</v>
      </c>
      <c r="L228" s="725">
        <v>2</v>
      </c>
      <c r="M228" s="490" t="s">
        <v>1327</v>
      </c>
      <c r="N228" s="721" t="s">
        <v>1193</v>
      </c>
      <c r="O228" s="725" t="s">
        <v>1991</v>
      </c>
      <c r="P228" s="491" t="s">
        <v>423</v>
      </c>
      <c r="Q228" s="491" t="s">
        <v>423</v>
      </c>
      <c r="R228" s="721"/>
      <c r="S228" s="491" t="s">
        <v>423</v>
      </c>
      <c r="T228" s="491" t="s">
        <v>423</v>
      </c>
      <c r="U228" s="721"/>
      <c r="V228" s="721"/>
      <c r="W228" s="721"/>
      <c r="X228" s="721"/>
      <c r="Y228" s="721"/>
      <c r="Z228" s="721"/>
      <c r="AA228" s="721"/>
    </row>
    <row r="229" spans="1:27">
      <c r="A229" s="725">
        <v>219</v>
      </c>
      <c r="B229" s="804">
        <v>20010917771</v>
      </c>
      <c r="C229" s="804" t="s">
        <v>197</v>
      </c>
      <c r="D229" s="806" t="s">
        <v>268</v>
      </c>
      <c r="E229" s="721" t="s">
        <v>1060</v>
      </c>
      <c r="F229" s="725" t="s">
        <v>386</v>
      </c>
      <c r="G229" s="805" t="s">
        <v>1987</v>
      </c>
      <c r="H229" s="721" t="s">
        <v>1306</v>
      </c>
      <c r="I229" s="721" t="s">
        <v>1607</v>
      </c>
      <c r="J229" s="724">
        <v>45791</v>
      </c>
      <c r="K229" s="724">
        <v>45791</v>
      </c>
      <c r="L229" s="725">
        <v>2</v>
      </c>
      <c r="M229" s="490" t="s">
        <v>1327</v>
      </c>
      <c r="N229" s="721" t="s">
        <v>1193</v>
      </c>
      <c r="O229" s="725" t="s">
        <v>1991</v>
      </c>
      <c r="P229" s="491" t="s">
        <v>423</v>
      </c>
      <c r="Q229" s="491" t="s">
        <v>423</v>
      </c>
      <c r="R229" s="721"/>
      <c r="S229" s="491" t="s">
        <v>423</v>
      </c>
      <c r="T229" s="491" t="s">
        <v>423</v>
      </c>
      <c r="U229" s="721"/>
      <c r="V229" s="721"/>
      <c r="W229" s="721"/>
      <c r="X229" s="721"/>
      <c r="Y229" s="721"/>
      <c r="Z229" s="721"/>
      <c r="AA229" s="721"/>
    </row>
    <row r="230" spans="1:27">
      <c r="A230" s="725">
        <v>220</v>
      </c>
      <c r="B230" s="804">
        <v>20190730577</v>
      </c>
      <c r="C230" s="804" t="s">
        <v>350</v>
      </c>
      <c r="D230" s="721" t="s">
        <v>268</v>
      </c>
      <c r="E230" s="721" t="s">
        <v>1060</v>
      </c>
      <c r="F230" s="725" t="s">
        <v>386</v>
      </c>
      <c r="G230" s="805" t="s">
        <v>1987</v>
      </c>
      <c r="H230" s="721" t="s">
        <v>1306</v>
      </c>
      <c r="I230" s="721" t="s">
        <v>1607</v>
      </c>
      <c r="J230" s="724">
        <v>45791</v>
      </c>
      <c r="K230" s="724">
        <v>45791</v>
      </c>
      <c r="L230" s="725">
        <v>2</v>
      </c>
      <c r="M230" s="490" t="s">
        <v>1327</v>
      </c>
      <c r="N230" s="721" t="s">
        <v>1193</v>
      </c>
      <c r="O230" s="725" t="s">
        <v>1991</v>
      </c>
      <c r="P230" s="491" t="s">
        <v>423</v>
      </c>
      <c r="Q230" s="491" t="s">
        <v>423</v>
      </c>
      <c r="R230" s="721"/>
      <c r="S230" s="491" t="s">
        <v>423</v>
      </c>
      <c r="T230" s="491" t="s">
        <v>423</v>
      </c>
      <c r="U230" s="721"/>
      <c r="V230" s="721"/>
      <c r="W230" s="721"/>
      <c r="X230" s="721"/>
      <c r="Y230" s="721"/>
      <c r="Z230" s="721"/>
      <c r="AA230" s="721"/>
    </row>
    <row r="231" spans="1:27">
      <c r="A231" s="725">
        <v>221</v>
      </c>
      <c r="B231" s="804">
        <v>20240826845</v>
      </c>
      <c r="C231" s="804" t="s">
        <v>713</v>
      </c>
      <c r="D231" s="804" t="s">
        <v>1196</v>
      </c>
      <c r="E231" s="721" t="s">
        <v>1060</v>
      </c>
      <c r="F231" s="725" t="s">
        <v>385</v>
      </c>
      <c r="G231" s="805" t="s">
        <v>1987</v>
      </c>
      <c r="H231" s="721" t="s">
        <v>1306</v>
      </c>
      <c r="I231" s="721" t="s">
        <v>1607</v>
      </c>
      <c r="J231" s="724">
        <v>45791</v>
      </c>
      <c r="K231" s="724">
        <v>45791</v>
      </c>
      <c r="L231" s="725">
        <v>2</v>
      </c>
      <c r="M231" s="490" t="s">
        <v>1327</v>
      </c>
      <c r="N231" s="721" t="s">
        <v>1193</v>
      </c>
      <c r="O231" s="725" t="s">
        <v>1991</v>
      </c>
      <c r="P231" s="491" t="s">
        <v>423</v>
      </c>
      <c r="Q231" s="491" t="s">
        <v>423</v>
      </c>
      <c r="R231" s="721"/>
      <c r="S231" s="491" t="s">
        <v>423</v>
      </c>
      <c r="T231" s="491" t="s">
        <v>423</v>
      </c>
      <c r="U231" s="721"/>
      <c r="V231" s="721"/>
      <c r="W231" s="721"/>
      <c r="X231" s="721"/>
      <c r="Y231" s="721"/>
      <c r="Z231" s="721"/>
      <c r="AA231" s="721"/>
    </row>
    <row r="232" spans="1:27">
      <c r="A232" s="725">
        <v>222</v>
      </c>
      <c r="B232" s="804">
        <v>20180108416</v>
      </c>
      <c r="C232" s="804" t="s">
        <v>590</v>
      </c>
      <c r="D232" s="806" t="s">
        <v>270</v>
      </c>
      <c r="E232" s="721" t="s">
        <v>1071</v>
      </c>
      <c r="F232" s="725" t="s">
        <v>386</v>
      </c>
      <c r="G232" s="805" t="s">
        <v>1987</v>
      </c>
      <c r="H232" s="721" t="s">
        <v>1306</v>
      </c>
      <c r="I232" s="721" t="s">
        <v>1607</v>
      </c>
      <c r="J232" s="724">
        <v>45791</v>
      </c>
      <c r="K232" s="724">
        <v>45791</v>
      </c>
      <c r="L232" s="725">
        <v>2</v>
      </c>
      <c r="M232" s="490" t="s">
        <v>1327</v>
      </c>
      <c r="N232" s="721" t="s">
        <v>1193</v>
      </c>
      <c r="O232" s="725" t="s">
        <v>1991</v>
      </c>
      <c r="P232" s="491" t="s">
        <v>423</v>
      </c>
      <c r="Q232" s="491" t="s">
        <v>423</v>
      </c>
      <c r="R232" s="721"/>
      <c r="S232" s="491" t="s">
        <v>423</v>
      </c>
      <c r="T232" s="491" t="s">
        <v>423</v>
      </c>
      <c r="U232" s="721"/>
      <c r="V232" s="721"/>
      <c r="W232" s="721"/>
      <c r="X232" s="721"/>
      <c r="Y232" s="721"/>
      <c r="Z232" s="721"/>
      <c r="AA232" s="721"/>
    </row>
    <row r="233" spans="1:27">
      <c r="A233" s="725">
        <v>223</v>
      </c>
      <c r="B233" s="804">
        <v>20100401170</v>
      </c>
      <c r="C233" s="804" t="s">
        <v>373</v>
      </c>
      <c r="D233" s="721" t="s">
        <v>270</v>
      </c>
      <c r="E233" s="721" t="s">
        <v>1083</v>
      </c>
      <c r="F233" s="725" t="s">
        <v>385</v>
      </c>
      <c r="G233" s="805" t="s">
        <v>1987</v>
      </c>
      <c r="H233" s="721" t="s">
        <v>1306</v>
      </c>
      <c r="I233" s="721" t="s">
        <v>1607</v>
      </c>
      <c r="J233" s="724">
        <v>45791</v>
      </c>
      <c r="K233" s="724">
        <v>45791</v>
      </c>
      <c r="L233" s="725">
        <v>2</v>
      </c>
      <c r="M233" s="490" t="s">
        <v>1327</v>
      </c>
      <c r="N233" s="721" t="s">
        <v>1193</v>
      </c>
      <c r="O233" s="725" t="s">
        <v>1991</v>
      </c>
      <c r="P233" s="491" t="s">
        <v>423</v>
      </c>
      <c r="Q233" s="491" t="s">
        <v>423</v>
      </c>
      <c r="R233" s="721"/>
      <c r="S233" s="491" t="s">
        <v>423</v>
      </c>
      <c r="T233" s="491" t="s">
        <v>423</v>
      </c>
      <c r="U233" s="721"/>
      <c r="V233" s="721"/>
      <c r="W233" s="721"/>
      <c r="X233" s="721"/>
      <c r="Y233" s="721"/>
      <c r="Z233" s="721"/>
      <c r="AA233" s="721"/>
    </row>
    <row r="234" spans="1:27">
      <c r="A234" s="725">
        <v>224</v>
      </c>
      <c r="B234" s="804">
        <v>20210405703</v>
      </c>
      <c r="C234" s="804" t="s">
        <v>194</v>
      </c>
      <c r="D234" s="721" t="s">
        <v>1284</v>
      </c>
      <c r="E234" s="721" t="s">
        <v>1076</v>
      </c>
      <c r="F234" s="725" t="s">
        <v>385</v>
      </c>
      <c r="G234" s="805" t="s">
        <v>1987</v>
      </c>
      <c r="H234" s="721" t="s">
        <v>1306</v>
      </c>
      <c r="I234" s="721" t="s">
        <v>1607</v>
      </c>
      <c r="J234" s="724">
        <v>45791</v>
      </c>
      <c r="K234" s="724">
        <v>45791</v>
      </c>
      <c r="L234" s="725">
        <v>2</v>
      </c>
      <c r="M234" s="490" t="s">
        <v>1327</v>
      </c>
      <c r="N234" s="721" t="s">
        <v>1193</v>
      </c>
      <c r="O234" s="725" t="s">
        <v>1991</v>
      </c>
      <c r="P234" s="491" t="s">
        <v>423</v>
      </c>
      <c r="Q234" s="491" t="s">
        <v>423</v>
      </c>
      <c r="R234" s="721"/>
      <c r="S234" s="491" t="s">
        <v>423</v>
      </c>
      <c r="T234" s="491" t="s">
        <v>423</v>
      </c>
      <c r="U234" s="721"/>
      <c r="V234" s="721"/>
      <c r="W234" s="721"/>
      <c r="X234" s="721"/>
      <c r="Y234" s="721"/>
      <c r="Z234" s="721"/>
      <c r="AA234" s="721"/>
    </row>
    <row r="235" spans="1:27">
      <c r="A235" s="725">
        <v>225</v>
      </c>
      <c r="B235" s="804">
        <v>20160802318</v>
      </c>
      <c r="C235" s="804" t="s">
        <v>198</v>
      </c>
      <c r="D235" s="721" t="s">
        <v>122</v>
      </c>
      <c r="E235" s="721" t="s">
        <v>1076</v>
      </c>
      <c r="F235" s="725" t="s">
        <v>385</v>
      </c>
      <c r="G235" s="805" t="s">
        <v>1987</v>
      </c>
      <c r="H235" s="721" t="s">
        <v>1306</v>
      </c>
      <c r="I235" s="721" t="s">
        <v>1607</v>
      </c>
      <c r="J235" s="724">
        <v>45791</v>
      </c>
      <c r="K235" s="724">
        <v>45791</v>
      </c>
      <c r="L235" s="725">
        <v>2</v>
      </c>
      <c r="M235" s="490" t="s">
        <v>1327</v>
      </c>
      <c r="N235" s="721" t="s">
        <v>1193</v>
      </c>
      <c r="O235" s="725" t="s">
        <v>1991</v>
      </c>
      <c r="P235" s="491" t="s">
        <v>423</v>
      </c>
      <c r="Q235" s="491" t="s">
        <v>423</v>
      </c>
      <c r="R235" s="721"/>
      <c r="S235" s="491" t="s">
        <v>423</v>
      </c>
      <c r="T235" s="491" t="s">
        <v>423</v>
      </c>
      <c r="U235" s="721"/>
      <c r="V235" s="721"/>
      <c r="W235" s="721"/>
      <c r="X235" s="721"/>
      <c r="Y235" s="721"/>
      <c r="Z235" s="721"/>
      <c r="AA235" s="721"/>
    </row>
    <row r="236" spans="1:27">
      <c r="A236" s="725">
        <v>226</v>
      </c>
      <c r="B236" s="804">
        <v>20170801357</v>
      </c>
      <c r="C236" s="804" t="s">
        <v>187</v>
      </c>
      <c r="D236" s="721" t="s">
        <v>270</v>
      </c>
      <c r="E236" s="721" t="s">
        <v>1082</v>
      </c>
      <c r="F236" s="725" t="s">
        <v>385</v>
      </c>
      <c r="G236" s="805" t="s">
        <v>1987</v>
      </c>
      <c r="H236" s="721" t="s">
        <v>1306</v>
      </c>
      <c r="I236" s="721" t="s">
        <v>1607</v>
      </c>
      <c r="J236" s="724">
        <v>45791</v>
      </c>
      <c r="K236" s="724">
        <v>45791</v>
      </c>
      <c r="L236" s="725">
        <v>2</v>
      </c>
      <c r="M236" s="490" t="s">
        <v>1327</v>
      </c>
      <c r="N236" s="721" t="s">
        <v>1193</v>
      </c>
      <c r="O236" s="725" t="s">
        <v>1991</v>
      </c>
      <c r="P236" s="491" t="s">
        <v>423</v>
      </c>
      <c r="Q236" s="491" t="s">
        <v>423</v>
      </c>
      <c r="R236" s="721"/>
      <c r="S236" s="491" t="s">
        <v>423</v>
      </c>
      <c r="T236" s="491" t="s">
        <v>423</v>
      </c>
      <c r="U236" s="721"/>
      <c r="V236" s="721"/>
      <c r="W236" s="721"/>
      <c r="X236" s="721"/>
      <c r="Y236" s="721"/>
      <c r="Z236" s="721"/>
      <c r="AA236" s="721"/>
    </row>
    <row r="237" spans="1:27">
      <c r="A237" s="725">
        <v>227</v>
      </c>
      <c r="B237" s="804">
        <v>20110103180</v>
      </c>
      <c r="C237" s="804" t="s">
        <v>196</v>
      </c>
      <c r="D237" s="806" t="s">
        <v>268</v>
      </c>
      <c r="E237" s="721" t="s">
        <v>1082</v>
      </c>
      <c r="F237" s="725" t="s">
        <v>385</v>
      </c>
      <c r="G237" s="805" t="s">
        <v>1987</v>
      </c>
      <c r="H237" s="721" t="s">
        <v>1306</v>
      </c>
      <c r="I237" s="721" t="s">
        <v>1607</v>
      </c>
      <c r="J237" s="724">
        <v>45791</v>
      </c>
      <c r="K237" s="724">
        <v>45791</v>
      </c>
      <c r="L237" s="725">
        <v>2</v>
      </c>
      <c r="M237" s="490" t="s">
        <v>1327</v>
      </c>
      <c r="N237" s="721" t="s">
        <v>1193</v>
      </c>
      <c r="O237" s="725" t="s">
        <v>1991</v>
      </c>
      <c r="P237" s="491" t="s">
        <v>423</v>
      </c>
      <c r="Q237" s="491" t="s">
        <v>423</v>
      </c>
      <c r="R237" s="721"/>
      <c r="S237" s="491" t="s">
        <v>423</v>
      </c>
      <c r="T237" s="491" t="s">
        <v>423</v>
      </c>
      <c r="U237" s="721"/>
      <c r="V237" s="721"/>
      <c r="W237" s="721"/>
      <c r="X237" s="721"/>
      <c r="Y237" s="721"/>
      <c r="Z237" s="721"/>
      <c r="AA237" s="721"/>
    </row>
    <row r="238" spans="1:27">
      <c r="A238" s="725">
        <v>228</v>
      </c>
      <c r="B238" s="721">
        <v>20240917848</v>
      </c>
      <c r="C238" s="804" t="s">
        <v>1034</v>
      </c>
      <c r="D238" s="804" t="s">
        <v>1196</v>
      </c>
      <c r="E238" s="804" t="s">
        <v>1073</v>
      </c>
      <c r="F238" s="690" t="s">
        <v>386</v>
      </c>
      <c r="G238" s="805" t="s">
        <v>1987</v>
      </c>
      <c r="H238" s="721" t="s">
        <v>1306</v>
      </c>
      <c r="I238" s="721" t="s">
        <v>1607</v>
      </c>
      <c r="J238" s="724">
        <v>45791</v>
      </c>
      <c r="K238" s="724">
        <v>45791</v>
      </c>
      <c r="L238" s="725">
        <v>2</v>
      </c>
      <c r="M238" s="490" t="s">
        <v>1327</v>
      </c>
      <c r="N238" s="721" t="s">
        <v>1193</v>
      </c>
      <c r="O238" s="725" t="s">
        <v>1991</v>
      </c>
      <c r="P238" s="491" t="s">
        <v>423</v>
      </c>
      <c r="Q238" s="491" t="s">
        <v>423</v>
      </c>
      <c r="R238" s="721"/>
      <c r="S238" s="491" t="s">
        <v>423</v>
      </c>
      <c r="T238" s="491" t="s">
        <v>423</v>
      </c>
      <c r="U238" s="721"/>
      <c r="V238" s="721"/>
      <c r="W238" s="721"/>
      <c r="X238" s="721"/>
      <c r="Y238" s="721"/>
      <c r="Z238" s="721"/>
      <c r="AA238" s="721"/>
    </row>
    <row r="239" spans="1:27">
      <c r="A239" s="725">
        <v>229</v>
      </c>
      <c r="B239" s="804">
        <v>20150216193</v>
      </c>
      <c r="C239" s="804" t="s">
        <v>181</v>
      </c>
      <c r="D239" s="721" t="s">
        <v>1284</v>
      </c>
      <c r="E239" s="721" t="s">
        <v>1072</v>
      </c>
      <c r="F239" s="725" t="s">
        <v>386</v>
      </c>
      <c r="G239" s="805" t="s">
        <v>1987</v>
      </c>
      <c r="H239" s="721" t="s">
        <v>1306</v>
      </c>
      <c r="I239" s="721" t="s">
        <v>1607</v>
      </c>
      <c r="J239" s="724">
        <v>45791</v>
      </c>
      <c r="K239" s="724">
        <v>45791</v>
      </c>
      <c r="L239" s="725">
        <v>2</v>
      </c>
      <c r="M239" s="490" t="s">
        <v>1327</v>
      </c>
      <c r="N239" s="721" t="s">
        <v>1193</v>
      </c>
      <c r="O239" s="725" t="s">
        <v>1991</v>
      </c>
      <c r="P239" s="491" t="s">
        <v>423</v>
      </c>
      <c r="Q239" s="491" t="s">
        <v>423</v>
      </c>
      <c r="R239" s="721"/>
      <c r="S239" s="491" t="s">
        <v>423</v>
      </c>
      <c r="T239" s="491" t="s">
        <v>423</v>
      </c>
      <c r="U239" s="721"/>
      <c r="V239" s="721"/>
      <c r="W239" s="721"/>
      <c r="X239" s="721"/>
      <c r="Y239" s="721"/>
      <c r="Z239" s="721"/>
      <c r="AA239" s="721"/>
    </row>
    <row r="240" spans="1:27">
      <c r="A240" s="725">
        <v>230</v>
      </c>
      <c r="B240" s="725">
        <v>20170529346</v>
      </c>
      <c r="C240" s="804" t="s">
        <v>988</v>
      </c>
      <c r="D240" s="806" t="s">
        <v>270</v>
      </c>
      <c r="E240" s="721" t="s">
        <v>1072</v>
      </c>
      <c r="F240" s="725" t="s">
        <v>385</v>
      </c>
      <c r="G240" s="805" t="s">
        <v>1987</v>
      </c>
      <c r="H240" s="721" t="s">
        <v>1306</v>
      </c>
      <c r="I240" s="721" t="s">
        <v>1607</v>
      </c>
      <c r="J240" s="724">
        <v>45791</v>
      </c>
      <c r="K240" s="724">
        <v>45791</v>
      </c>
      <c r="L240" s="725">
        <v>2</v>
      </c>
      <c r="M240" s="490" t="s">
        <v>1327</v>
      </c>
      <c r="N240" s="721" t="s">
        <v>1193</v>
      </c>
      <c r="O240" s="725" t="s">
        <v>1991</v>
      </c>
      <c r="P240" s="491" t="s">
        <v>423</v>
      </c>
      <c r="Q240" s="491" t="s">
        <v>423</v>
      </c>
      <c r="R240" s="721"/>
      <c r="S240" s="491" t="s">
        <v>423</v>
      </c>
      <c r="T240" s="491" t="s">
        <v>423</v>
      </c>
      <c r="U240" s="721"/>
      <c r="V240" s="721"/>
      <c r="W240" s="721"/>
      <c r="X240" s="721"/>
      <c r="Y240" s="721"/>
      <c r="Z240" s="721"/>
      <c r="AA240" s="721"/>
    </row>
    <row r="241" spans="1:27">
      <c r="A241" s="725">
        <v>231</v>
      </c>
      <c r="B241" s="804">
        <v>20191230592</v>
      </c>
      <c r="C241" s="804" t="s">
        <v>920</v>
      </c>
      <c r="D241" s="721" t="s">
        <v>268</v>
      </c>
      <c r="E241" s="721" t="s">
        <v>1081</v>
      </c>
      <c r="F241" s="725" t="s">
        <v>386</v>
      </c>
      <c r="G241" s="805" t="s">
        <v>1987</v>
      </c>
      <c r="H241" s="721" t="s">
        <v>1306</v>
      </c>
      <c r="I241" s="721" t="s">
        <v>1607</v>
      </c>
      <c r="J241" s="724">
        <v>45791</v>
      </c>
      <c r="K241" s="724">
        <v>45791</v>
      </c>
      <c r="L241" s="725">
        <v>2</v>
      </c>
      <c r="M241" s="490" t="s">
        <v>1327</v>
      </c>
      <c r="N241" s="721" t="s">
        <v>1193</v>
      </c>
      <c r="O241" s="725" t="s">
        <v>1991</v>
      </c>
      <c r="P241" s="491" t="s">
        <v>423</v>
      </c>
      <c r="Q241" s="491" t="s">
        <v>423</v>
      </c>
      <c r="R241" s="721"/>
      <c r="S241" s="491" t="s">
        <v>423</v>
      </c>
      <c r="T241" s="491" t="s">
        <v>423</v>
      </c>
      <c r="U241" s="721"/>
      <c r="V241" s="721"/>
      <c r="W241" s="721"/>
      <c r="X241" s="721"/>
      <c r="Y241" s="721"/>
      <c r="Z241" s="721"/>
      <c r="AA241" s="721"/>
    </row>
    <row r="242" spans="1:27">
      <c r="A242" s="725">
        <v>232</v>
      </c>
      <c r="B242" s="804">
        <v>20181001544</v>
      </c>
      <c r="C242" s="804" t="s">
        <v>353</v>
      </c>
      <c r="D242" s="721" t="s">
        <v>268</v>
      </c>
      <c r="E242" s="721" t="s">
        <v>1081</v>
      </c>
      <c r="F242" s="725" t="s">
        <v>385</v>
      </c>
      <c r="G242" s="805" t="s">
        <v>1987</v>
      </c>
      <c r="H242" s="721" t="s">
        <v>1306</v>
      </c>
      <c r="I242" s="721" t="s">
        <v>1607</v>
      </c>
      <c r="J242" s="724">
        <v>45791</v>
      </c>
      <c r="K242" s="724">
        <v>45791</v>
      </c>
      <c r="L242" s="725">
        <v>2</v>
      </c>
      <c r="M242" s="490" t="s">
        <v>1327</v>
      </c>
      <c r="N242" s="721" t="s">
        <v>1193</v>
      </c>
      <c r="O242" s="725" t="s">
        <v>1991</v>
      </c>
      <c r="P242" s="491" t="s">
        <v>423</v>
      </c>
      <c r="Q242" s="491" t="s">
        <v>423</v>
      </c>
      <c r="R242" s="721"/>
      <c r="S242" s="491" t="s">
        <v>423</v>
      </c>
      <c r="T242" s="491" t="s">
        <v>423</v>
      </c>
      <c r="U242" s="721"/>
      <c r="V242" s="721"/>
      <c r="W242" s="721"/>
      <c r="X242" s="721"/>
      <c r="Y242" s="721"/>
      <c r="Z242" s="721"/>
      <c r="AA242" s="721"/>
    </row>
    <row r="243" spans="1:27">
      <c r="A243" s="725">
        <v>233</v>
      </c>
      <c r="B243" s="804">
        <v>20170911371</v>
      </c>
      <c r="C243" s="804" t="s">
        <v>180</v>
      </c>
      <c r="D243" s="721" t="s">
        <v>268</v>
      </c>
      <c r="E243" s="721" t="s">
        <v>1032</v>
      </c>
      <c r="F243" s="725" t="s">
        <v>385</v>
      </c>
      <c r="G243" s="805" t="s">
        <v>1987</v>
      </c>
      <c r="H243" s="721" t="s">
        <v>1306</v>
      </c>
      <c r="I243" s="721" t="s">
        <v>1607</v>
      </c>
      <c r="J243" s="724">
        <v>45791</v>
      </c>
      <c r="K243" s="724">
        <v>45791</v>
      </c>
      <c r="L243" s="725">
        <v>2</v>
      </c>
      <c r="M243" s="490" t="s">
        <v>1327</v>
      </c>
      <c r="N243" s="721" t="s">
        <v>1193</v>
      </c>
      <c r="O243" s="725" t="s">
        <v>1991</v>
      </c>
      <c r="P243" s="491" t="s">
        <v>423</v>
      </c>
      <c r="Q243" s="491" t="s">
        <v>423</v>
      </c>
      <c r="R243" s="721"/>
      <c r="S243" s="491" t="s">
        <v>423</v>
      </c>
      <c r="T243" s="491" t="s">
        <v>423</v>
      </c>
      <c r="U243" s="721"/>
      <c r="V243" s="721"/>
      <c r="W243" s="721"/>
      <c r="X243" s="721"/>
      <c r="Y243" s="721"/>
      <c r="Z243" s="721"/>
      <c r="AA243" s="721"/>
    </row>
    <row r="244" spans="1:27">
      <c r="A244" s="725">
        <v>234</v>
      </c>
      <c r="B244" s="801">
        <v>20050107043</v>
      </c>
      <c r="C244" s="801" t="s">
        <v>140</v>
      </c>
      <c r="D244" s="802" t="s">
        <v>1284</v>
      </c>
      <c r="E244" s="721" t="s">
        <v>1067</v>
      </c>
      <c r="F244" s="725" t="s">
        <v>386</v>
      </c>
      <c r="G244" s="805" t="s">
        <v>1980</v>
      </c>
      <c r="H244" s="601" t="s">
        <v>1306</v>
      </c>
      <c r="I244" s="721" t="s">
        <v>1979</v>
      </c>
      <c r="J244" s="724">
        <v>45791</v>
      </c>
      <c r="K244" s="724">
        <v>45793</v>
      </c>
      <c r="L244" s="725">
        <v>24</v>
      </c>
      <c r="M244" s="490" t="s">
        <v>1327</v>
      </c>
      <c r="N244" s="721" t="s">
        <v>1981</v>
      </c>
      <c r="O244" s="725" t="s">
        <v>1982</v>
      </c>
      <c r="P244" s="491" t="s">
        <v>423</v>
      </c>
      <c r="Q244" s="491" t="s">
        <v>1863</v>
      </c>
      <c r="R244" s="721"/>
      <c r="S244" s="725" t="s">
        <v>1863</v>
      </c>
      <c r="T244" s="725" t="s">
        <v>1863</v>
      </c>
      <c r="U244" s="721"/>
      <c r="V244" s="721"/>
      <c r="W244" s="721"/>
      <c r="X244" s="721"/>
      <c r="Y244" s="721"/>
      <c r="Z244" s="721"/>
      <c r="AA244" s="721"/>
    </row>
    <row r="245" spans="1:27">
      <c r="A245" s="725">
        <v>235</v>
      </c>
      <c r="B245" s="803">
        <v>20240826846</v>
      </c>
      <c r="C245" s="803" t="s">
        <v>712</v>
      </c>
      <c r="D245" s="803" t="s">
        <v>1196</v>
      </c>
      <c r="E245" s="722" t="s">
        <v>1065</v>
      </c>
      <c r="F245" s="723" t="s">
        <v>386</v>
      </c>
      <c r="G245" s="805" t="s">
        <v>1980</v>
      </c>
      <c r="H245" s="721" t="s">
        <v>1306</v>
      </c>
      <c r="I245" s="721" t="s">
        <v>1979</v>
      </c>
      <c r="J245" s="724">
        <v>45791</v>
      </c>
      <c r="K245" s="724">
        <v>45793</v>
      </c>
      <c r="L245" s="725">
        <v>24</v>
      </c>
      <c r="M245" s="490" t="s">
        <v>1327</v>
      </c>
      <c r="N245" s="721" t="s">
        <v>1981</v>
      </c>
      <c r="O245" s="725" t="s">
        <v>1982</v>
      </c>
      <c r="P245" s="491" t="s">
        <v>423</v>
      </c>
      <c r="Q245" s="491" t="s">
        <v>1863</v>
      </c>
      <c r="R245" s="721"/>
      <c r="S245" s="725" t="s">
        <v>1863</v>
      </c>
      <c r="T245" s="725" t="s">
        <v>1863</v>
      </c>
      <c r="U245" s="721"/>
      <c r="V245" s="721"/>
      <c r="W245" s="721"/>
      <c r="X245" s="721"/>
      <c r="Y245" s="721"/>
      <c r="Z245" s="721"/>
      <c r="AA245" s="721"/>
    </row>
    <row r="246" spans="1:27">
      <c r="A246" s="725">
        <v>236</v>
      </c>
      <c r="B246" s="804">
        <v>20210308702</v>
      </c>
      <c r="C246" s="804" t="s">
        <v>1069</v>
      </c>
      <c r="D246" s="721" t="s">
        <v>270</v>
      </c>
      <c r="E246" s="721" t="s">
        <v>1065</v>
      </c>
      <c r="F246" s="725" t="s">
        <v>385</v>
      </c>
      <c r="G246" s="805" t="s">
        <v>1980</v>
      </c>
      <c r="H246" s="601" t="s">
        <v>1306</v>
      </c>
      <c r="I246" s="721" t="s">
        <v>1979</v>
      </c>
      <c r="J246" s="724">
        <v>45791</v>
      </c>
      <c r="K246" s="724">
        <v>45793</v>
      </c>
      <c r="L246" s="725">
        <v>24</v>
      </c>
      <c r="M246" s="490" t="s">
        <v>1327</v>
      </c>
      <c r="N246" s="721" t="s">
        <v>1981</v>
      </c>
      <c r="O246" s="725" t="s">
        <v>1982</v>
      </c>
      <c r="P246" s="491" t="s">
        <v>423</v>
      </c>
      <c r="Q246" s="491" t="s">
        <v>1863</v>
      </c>
      <c r="R246" s="721"/>
      <c r="S246" s="725" t="s">
        <v>1863</v>
      </c>
      <c r="T246" s="725" t="s">
        <v>1863</v>
      </c>
      <c r="U246" s="721"/>
      <c r="V246" s="721"/>
      <c r="W246" s="721"/>
      <c r="X246" s="721"/>
      <c r="Y246" s="721"/>
      <c r="Z246" s="721"/>
      <c r="AA246" s="721"/>
    </row>
    <row r="247" spans="1:27">
      <c r="A247" s="725">
        <v>237</v>
      </c>
      <c r="B247" s="804">
        <v>20140120264</v>
      </c>
      <c r="C247" s="804" t="s">
        <v>613</v>
      </c>
      <c r="D247" s="721" t="s">
        <v>270</v>
      </c>
      <c r="E247" s="721" t="s">
        <v>1067</v>
      </c>
      <c r="F247" s="725" t="s">
        <v>386</v>
      </c>
      <c r="G247" s="805" t="s">
        <v>1980</v>
      </c>
      <c r="H247" s="721" t="s">
        <v>1306</v>
      </c>
      <c r="I247" s="721" t="s">
        <v>1979</v>
      </c>
      <c r="J247" s="724">
        <v>45791</v>
      </c>
      <c r="K247" s="724">
        <v>45793</v>
      </c>
      <c r="L247" s="725">
        <v>24</v>
      </c>
      <c r="M247" s="490" t="s">
        <v>1327</v>
      </c>
      <c r="N247" s="721" t="s">
        <v>1981</v>
      </c>
      <c r="O247" s="725" t="s">
        <v>1982</v>
      </c>
      <c r="P247" s="491" t="s">
        <v>423</v>
      </c>
      <c r="Q247" s="491" t="s">
        <v>1863</v>
      </c>
      <c r="R247" s="721"/>
      <c r="S247" s="725" t="s">
        <v>1863</v>
      </c>
      <c r="T247" s="725" t="s">
        <v>1863</v>
      </c>
      <c r="U247" s="721"/>
      <c r="V247" s="721"/>
      <c r="W247" s="721"/>
      <c r="X247" s="721"/>
      <c r="Y247" s="721"/>
      <c r="Z247" s="721"/>
      <c r="AA247" s="721"/>
    </row>
    <row r="248" spans="1:27">
      <c r="A248" s="725">
        <v>238</v>
      </c>
      <c r="B248" s="804">
        <v>20180503433</v>
      </c>
      <c r="C248" s="804" t="s">
        <v>636</v>
      </c>
      <c r="D248" s="721" t="s">
        <v>269</v>
      </c>
      <c r="E248" s="721" t="s">
        <v>1080</v>
      </c>
      <c r="F248" s="725" t="s">
        <v>385</v>
      </c>
      <c r="G248" s="805" t="s">
        <v>1980</v>
      </c>
      <c r="H248" s="601" t="s">
        <v>1306</v>
      </c>
      <c r="I248" s="721" t="s">
        <v>1979</v>
      </c>
      <c r="J248" s="724">
        <v>45791</v>
      </c>
      <c r="K248" s="724">
        <v>45793</v>
      </c>
      <c r="L248" s="725">
        <v>24</v>
      </c>
      <c r="M248" s="490" t="s">
        <v>1327</v>
      </c>
      <c r="N248" s="721" t="s">
        <v>1981</v>
      </c>
      <c r="O248" s="725" t="s">
        <v>1982</v>
      </c>
      <c r="P248" s="491" t="s">
        <v>423</v>
      </c>
      <c r="Q248" s="491" t="s">
        <v>1863</v>
      </c>
      <c r="R248" s="721"/>
      <c r="S248" s="725" t="s">
        <v>1863</v>
      </c>
      <c r="T248" s="725" t="s">
        <v>1863</v>
      </c>
      <c r="U248" s="721"/>
      <c r="V248" s="721"/>
      <c r="W248" s="721"/>
      <c r="X248" s="721"/>
      <c r="Y248" s="721"/>
      <c r="Z248" s="721"/>
      <c r="AA248" s="721"/>
    </row>
    <row r="249" spans="1:27">
      <c r="A249" s="725">
        <v>239</v>
      </c>
      <c r="B249" s="804">
        <v>20120807223</v>
      </c>
      <c r="C249" s="804" t="s">
        <v>818</v>
      </c>
      <c r="D249" s="721" t="s">
        <v>268</v>
      </c>
      <c r="E249" s="721" t="s">
        <v>1067</v>
      </c>
      <c r="F249" s="725" t="s">
        <v>386</v>
      </c>
      <c r="G249" s="805" t="s">
        <v>1980</v>
      </c>
      <c r="H249" s="721" t="s">
        <v>1306</v>
      </c>
      <c r="I249" s="721" t="s">
        <v>1979</v>
      </c>
      <c r="J249" s="724">
        <v>45791</v>
      </c>
      <c r="K249" s="724">
        <v>45793</v>
      </c>
      <c r="L249" s="725">
        <v>24</v>
      </c>
      <c r="M249" s="490" t="s">
        <v>1327</v>
      </c>
      <c r="N249" s="721" t="s">
        <v>1981</v>
      </c>
      <c r="O249" s="725" t="s">
        <v>1982</v>
      </c>
      <c r="P249" s="491" t="s">
        <v>423</v>
      </c>
      <c r="Q249" s="491" t="s">
        <v>1863</v>
      </c>
      <c r="R249" s="721"/>
      <c r="S249" s="725" t="s">
        <v>1863</v>
      </c>
      <c r="T249" s="725" t="s">
        <v>1863</v>
      </c>
      <c r="U249" s="721"/>
      <c r="V249" s="721"/>
      <c r="W249" s="721"/>
      <c r="X249" s="721"/>
      <c r="Y249" s="721"/>
      <c r="Z249" s="721"/>
      <c r="AA249" s="721"/>
    </row>
    <row r="250" spans="1:27">
      <c r="A250" s="725">
        <v>240</v>
      </c>
      <c r="B250" s="804">
        <v>20131125263</v>
      </c>
      <c r="C250" s="804" t="s">
        <v>626</v>
      </c>
      <c r="D250" s="721" t="s">
        <v>270</v>
      </c>
      <c r="E250" s="721" t="s">
        <v>1067</v>
      </c>
      <c r="F250" s="725" t="s">
        <v>386</v>
      </c>
      <c r="G250" s="805" t="s">
        <v>1980</v>
      </c>
      <c r="H250" s="601" t="s">
        <v>1306</v>
      </c>
      <c r="I250" s="721" t="s">
        <v>1979</v>
      </c>
      <c r="J250" s="724">
        <v>45791</v>
      </c>
      <c r="K250" s="724">
        <v>45793</v>
      </c>
      <c r="L250" s="725">
        <v>24</v>
      </c>
      <c r="M250" s="490" t="s">
        <v>1327</v>
      </c>
      <c r="N250" s="721" t="s">
        <v>1981</v>
      </c>
      <c r="O250" s="725" t="s">
        <v>1982</v>
      </c>
      <c r="P250" s="491" t="s">
        <v>423</v>
      </c>
      <c r="Q250" s="491" t="s">
        <v>1863</v>
      </c>
      <c r="R250" s="721"/>
      <c r="S250" s="725" t="s">
        <v>1863</v>
      </c>
      <c r="T250" s="725" t="s">
        <v>1863</v>
      </c>
      <c r="U250" s="721"/>
      <c r="V250" s="721"/>
      <c r="W250" s="721"/>
      <c r="X250" s="721"/>
      <c r="Y250" s="721"/>
      <c r="Z250" s="721"/>
      <c r="AA250" s="721"/>
    </row>
    <row r="251" spans="1:27">
      <c r="A251" s="725">
        <v>241</v>
      </c>
      <c r="B251" s="804">
        <v>20010917771</v>
      </c>
      <c r="C251" s="804" t="s">
        <v>197</v>
      </c>
      <c r="D251" s="806" t="s">
        <v>268</v>
      </c>
      <c r="E251" s="721" t="s">
        <v>1060</v>
      </c>
      <c r="F251" s="725" t="s">
        <v>386</v>
      </c>
      <c r="G251" s="805" t="s">
        <v>1980</v>
      </c>
      <c r="H251" s="721" t="s">
        <v>1306</v>
      </c>
      <c r="I251" s="721" t="s">
        <v>1979</v>
      </c>
      <c r="J251" s="724">
        <v>45791</v>
      </c>
      <c r="K251" s="724">
        <v>45793</v>
      </c>
      <c r="L251" s="725">
        <v>24</v>
      </c>
      <c r="M251" s="490" t="s">
        <v>1327</v>
      </c>
      <c r="N251" s="721" t="s">
        <v>1981</v>
      </c>
      <c r="O251" s="725" t="s">
        <v>1982</v>
      </c>
      <c r="P251" s="491" t="s">
        <v>423</v>
      </c>
      <c r="Q251" s="491" t="s">
        <v>1863</v>
      </c>
      <c r="R251" s="721"/>
      <c r="S251" s="725" t="s">
        <v>1863</v>
      </c>
      <c r="T251" s="725" t="s">
        <v>1863</v>
      </c>
      <c r="U251" s="721"/>
      <c r="V251" s="721"/>
      <c r="W251" s="721"/>
      <c r="X251" s="721"/>
      <c r="Y251" s="721"/>
      <c r="Z251" s="721"/>
      <c r="AA251" s="721"/>
    </row>
    <row r="252" spans="1:27">
      <c r="A252" s="725">
        <v>242</v>
      </c>
      <c r="B252" s="804">
        <v>20190730577</v>
      </c>
      <c r="C252" s="804" t="s">
        <v>350</v>
      </c>
      <c r="D252" s="721" t="s">
        <v>268</v>
      </c>
      <c r="E252" s="721" t="s">
        <v>1060</v>
      </c>
      <c r="F252" s="725" t="s">
        <v>386</v>
      </c>
      <c r="G252" s="805" t="s">
        <v>1980</v>
      </c>
      <c r="H252" s="601" t="s">
        <v>1306</v>
      </c>
      <c r="I252" s="721" t="s">
        <v>1979</v>
      </c>
      <c r="J252" s="724">
        <v>45791</v>
      </c>
      <c r="K252" s="724">
        <v>45793</v>
      </c>
      <c r="L252" s="725">
        <v>24</v>
      </c>
      <c r="M252" s="490" t="s">
        <v>1327</v>
      </c>
      <c r="N252" s="721" t="s">
        <v>1981</v>
      </c>
      <c r="O252" s="725" t="s">
        <v>1982</v>
      </c>
      <c r="P252" s="491" t="s">
        <v>423</v>
      </c>
      <c r="Q252" s="491" t="s">
        <v>1863</v>
      </c>
      <c r="R252" s="721"/>
      <c r="S252" s="725" t="s">
        <v>1863</v>
      </c>
      <c r="T252" s="725" t="s">
        <v>1863</v>
      </c>
      <c r="U252" s="721"/>
      <c r="V252" s="721"/>
      <c r="W252" s="721"/>
      <c r="X252" s="721"/>
      <c r="Y252" s="721"/>
      <c r="Z252" s="721"/>
      <c r="AA252" s="721"/>
    </row>
    <row r="253" spans="1:27">
      <c r="A253" s="725">
        <v>243</v>
      </c>
      <c r="B253" s="804">
        <v>20240826845</v>
      </c>
      <c r="C253" s="804" t="s">
        <v>713</v>
      </c>
      <c r="D253" s="804" t="s">
        <v>1196</v>
      </c>
      <c r="E253" s="721" t="s">
        <v>1060</v>
      </c>
      <c r="F253" s="725" t="s">
        <v>385</v>
      </c>
      <c r="G253" s="805" t="s">
        <v>1980</v>
      </c>
      <c r="H253" s="721" t="s">
        <v>1306</v>
      </c>
      <c r="I253" s="721" t="s">
        <v>1979</v>
      </c>
      <c r="J253" s="724">
        <v>45791</v>
      </c>
      <c r="K253" s="724">
        <v>45793</v>
      </c>
      <c r="L253" s="725">
        <v>24</v>
      </c>
      <c r="M253" s="490" t="s">
        <v>1327</v>
      </c>
      <c r="N253" s="721" t="s">
        <v>1981</v>
      </c>
      <c r="O253" s="725" t="s">
        <v>1982</v>
      </c>
      <c r="P253" s="491" t="s">
        <v>423</v>
      </c>
      <c r="Q253" s="491" t="s">
        <v>1863</v>
      </c>
      <c r="R253" s="721"/>
      <c r="S253" s="725" t="s">
        <v>1863</v>
      </c>
      <c r="T253" s="725" t="s">
        <v>1863</v>
      </c>
      <c r="U253" s="721"/>
      <c r="V253" s="721"/>
      <c r="W253" s="721"/>
      <c r="X253" s="721"/>
      <c r="Y253" s="721"/>
      <c r="Z253" s="721"/>
      <c r="AA253" s="721"/>
    </row>
    <row r="254" spans="1:27">
      <c r="A254" s="725">
        <v>244</v>
      </c>
      <c r="B254" s="804">
        <v>20180108416</v>
      </c>
      <c r="C254" s="804" t="s">
        <v>590</v>
      </c>
      <c r="D254" s="806" t="s">
        <v>270</v>
      </c>
      <c r="E254" s="721" t="s">
        <v>1071</v>
      </c>
      <c r="F254" s="725" t="s">
        <v>386</v>
      </c>
      <c r="G254" s="805" t="s">
        <v>1980</v>
      </c>
      <c r="H254" s="601" t="s">
        <v>1306</v>
      </c>
      <c r="I254" s="721" t="s">
        <v>1979</v>
      </c>
      <c r="J254" s="724">
        <v>45791</v>
      </c>
      <c r="K254" s="724">
        <v>45793</v>
      </c>
      <c r="L254" s="725">
        <v>24</v>
      </c>
      <c r="M254" s="490" t="s">
        <v>1327</v>
      </c>
      <c r="N254" s="721" t="s">
        <v>1981</v>
      </c>
      <c r="O254" s="725" t="s">
        <v>1982</v>
      </c>
      <c r="P254" s="491" t="s">
        <v>423</v>
      </c>
      <c r="Q254" s="491" t="s">
        <v>1863</v>
      </c>
      <c r="R254" s="721"/>
      <c r="S254" s="725" t="s">
        <v>1863</v>
      </c>
      <c r="T254" s="725" t="s">
        <v>1863</v>
      </c>
      <c r="U254" s="721"/>
      <c r="V254" s="721"/>
      <c r="W254" s="721"/>
      <c r="X254" s="721"/>
      <c r="Y254" s="721"/>
      <c r="Z254" s="721"/>
      <c r="AA254" s="721"/>
    </row>
    <row r="255" spans="1:27">
      <c r="A255" s="725">
        <v>245</v>
      </c>
      <c r="B255" s="804">
        <v>20100401170</v>
      </c>
      <c r="C255" s="804" t="s">
        <v>373</v>
      </c>
      <c r="D255" s="721" t="s">
        <v>270</v>
      </c>
      <c r="E255" s="721" t="s">
        <v>1083</v>
      </c>
      <c r="F255" s="725" t="s">
        <v>385</v>
      </c>
      <c r="G255" s="805" t="s">
        <v>1980</v>
      </c>
      <c r="H255" s="721" t="s">
        <v>1306</v>
      </c>
      <c r="I255" s="721" t="s">
        <v>1979</v>
      </c>
      <c r="J255" s="724">
        <v>45791</v>
      </c>
      <c r="K255" s="724">
        <v>45793</v>
      </c>
      <c r="L255" s="725">
        <v>24</v>
      </c>
      <c r="M255" s="490" t="s">
        <v>1327</v>
      </c>
      <c r="N255" s="721" t="s">
        <v>1981</v>
      </c>
      <c r="O255" s="725" t="s">
        <v>1982</v>
      </c>
      <c r="P255" s="491" t="s">
        <v>423</v>
      </c>
      <c r="Q255" s="491" t="s">
        <v>1863</v>
      </c>
      <c r="R255" s="721"/>
      <c r="S255" s="725" t="s">
        <v>1863</v>
      </c>
      <c r="T255" s="725" t="s">
        <v>1863</v>
      </c>
      <c r="U255" s="721"/>
      <c r="V255" s="721"/>
      <c r="W255" s="721"/>
      <c r="X255" s="721"/>
      <c r="Y255" s="721"/>
      <c r="Z255" s="721"/>
      <c r="AA255" s="721"/>
    </row>
    <row r="256" spans="1:27">
      <c r="A256" s="725">
        <v>246</v>
      </c>
      <c r="B256" s="804">
        <v>20210405703</v>
      </c>
      <c r="C256" s="804" t="s">
        <v>194</v>
      </c>
      <c r="D256" s="721" t="s">
        <v>1284</v>
      </c>
      <c r="E256" s="721" t="s">
        <v>1076</v>
      </c>
      <c r="F256" s="725" t="s">
        <v>385</v>
      </c>
      <c r="G256" s="805" t="s">
        <v>1980</v>
      </c>
      <c r="H256" s="601" t="s">
        <v>1306</v>
      </c>
      <c r="I256" s="721" t="s">
        <v>1979</v>
      </c>
      <c r="J256" s="724">
        <v>45791</v>
      </c>
      <c r="K256" s="724">
        <v>45793</v>
      </c>
      <c r="L256" s="725">
        <v>24</v>
      </c>
      <c r="M256" s="490" t="s">
        <v>1327</v>
      </c>
      <c r="N256" s="721" t="s">
        <v>1981</v>
      </c>
      <c r="O256" s="725" t="s">
        <v>1982</v>
      </c>
      <c r="P256" s="491" t="s">
        <v>423</v>
      </c>
      <c r="Q256" s="491" t="s">
        <v>1863</v>
      </c>
      <c r="R256" s="721"/>
      <c r="S256" s="725" t="s">
        <v>1863</v>
      </c>
      <c r="T256" s="725" t="s">
        <v>1863</v>
      </c>
      <c r="U256" s="721"/>
      <c r="V256" s="721"/>
      <c r="W256" s="721"/>
      <c r="X256" s="721"/>
      <c r="Y256" s="721"/>
      <c r="Z256" s="721"/>
      <c r="AA256" s="721"/>
    </row>
    <row r="257" spans="1:27">
      <c r="A257" s="725">
        <v>247</v>
      </c>
      <c r="B257" s="804">
        <v>20160802318</v>
      </c>
      <c r="C257" s="804" t="s">
        <v>198</v>
      </c>
      <c r="D257" s="721" t="s">
        <v>122</v>
      </c>
      <c r="E257" s="721" t="s">
        <v>1076</v>
      </c>
      <c r="F257" s="725" t="s">
        <v>385</v>
      </c>
      <c r="G257" s="805" t="s">
        <v>1980</v>
      </c>
      <c r="H257" s="721" t="s">
        <v>1306</v>
      </c>
      <c r="I257" s="721" t="s">
        <v>1979</v>
      </c>
      <c r="J257" s="724">
        <v>45791</v>
      </c>
      <c r="K257" s="724">
        <v>45793</v>
      </c>
      <c r="L257" s="725">
        <v>24</v>
      </c>
      <c r="M257" s="490" t="s">
        <v>1327</v>
      </c>
      <c r="N257" s="721" t="s">
        <v>1981</v>
      </c>
      <c r="O257" s="725" t="s">
        <v>1982</v>
      </c>
      <c r="P257" s="491" t="s">
        <v>423</v>
      </c>
      <c r="Q257" s="491" t="s">
        <v>1863</v>
      </c>
      <c r="R257" s="721"/>
      <c r="S257" s="725" t="s">
        <v>1863</v>
      </c>
      <c r="T257" s="725" t="s">
        <v>1863</v>
      </c>
      <c r="U257" s="721"/>
      <c r="V257" s="721"/>
      <c r="W257" s="721"/>
      <c r="X257" s="721"/>
      <c r="Y257" s="721"/>
      <c r="Z257" s="721"/>
      <c r="AA257" s="721"/>
    </row>
    <row r="258" spans="1:27">
      <c r="A258" s="725">
        <v>248</v>
      </c>
      <c r="B258" s="804">
        <v>20170801357</v>
      </c>
      <c r="C258" s="804" t="s">
        <v>187</v>
      </c>
      <c r="D258" s="721" t="s">
        <v>270</v>
      </c>
      <c r="E258" s="721" t="s">
        <v>1082</v>
      </c>
      <c r="F258" s="725" t="s">
        <v>385</v>
      </c>
      <c r="G258" s="805" t="s">
        <v>1980</v>
      </c>
      <c r="H258" s="601" t="s">
        <v>1306</v>
      </c>
      <c r="I258" s="721" t="s">
        <v>1979</v>
      </c>
      <c r="J258" s="724">
        <v>45791</v>
      </c>
      <c r="K258" s="724">
        <v>45793</v>
      </c>
      <c r="L258" s="725">
        <v>24</v>
      </c>
      <c r="M258" s="490" t="s">
        <v>1327</v>
      </c>
      <c r="N258" s="721" t="s">
        <v>1981</v>
      </c>
      <c r="O258" s="725" t="s">
        <v>1982</v>
      </c>
      <c r="P258" s="491" t="s">
        <v>423</v>
      </c>
      <c r="Q258" s="491" t="s">
        <v>1863</v>
      </c>
      <c r="R258" s="721"/>
      <c r="S258" s="725" t="s">
        <v>1863</v>
      </c>
      <c r="T258" s="725" t="s">
        <v>1863</v>
      </c>
      <c r="U258" s="721"/>
      <c r="V258" s="721"/>
      <c r="W258" s="721"/>
      <c r="X258" s="721"/>
      <c r="Y258" s="721"/>
      <c r="Z258" s="721"/>
      <c r="AA258" s="721"/>
    </row>
    <row r="259" spans="1:27">
      <c r="A259" s="725">
        <v>249</v>
      </c>
      <c r="B259" s="804">
        <v>20110103180</v>
      </c>
      <c r="C259" s="804" t="s">
        <v>196</v>
      </c>
      <c r="D259" s="806" t="s">
        <v>268</v>
      </c>
      <c r="E259" s="721" t="s">
        <v>1082</v>
      </c>
      <c r="F259" s="725" t="s">
        <v>385</v>
      </c>
      <c r="G259" s="805" t="s">
        <v>1980</v>
      </c>
      <c r="H259" s="721" t="s">
        <v>1306</v>
      </c>
      <c r="I259" s="721" t="s">
        <v>1979</v>
      </c>
      <c r="J259" s="724">
        <v>45791</v>
      </c>
      <c r="K259" s="724">
        <v>45793</v>
      </c>
      <c r="L259" s="725">
        <v>24</v>
      </c>
      <c r="M259" s="490" t="s">
        <v>1327</v>
      </c>
      <c r="N259" s="721" t="s">
        <v>1981</v>
      </c>
      <c r="O259" s="725" t="s">
        <v>1982</v>
      </c>
      <c r="P259" s="491" t="s">
        <v>423</v>
      </c>
      <c r="Q259" s="491" t="s">
        <v>1863</v>
      </c>
      <c r="R259" s="721"/>
      <c r="S259" s="725" t="s">
        <v>1863</v>
      </c>
      <c r="T259" s="725" t="s">
        <v>1863</v>
      </c>
      <c r="U259" s="721"/>
      <c r="V259" s="721"/>
      <c r="W259" s="721"/>
      <c r="X259" s="721"/>
      <c r="Y259" s="721"/>
      <c r="Z259" s="721"/>
      <c r="AA259" s="721"/>
    </row>
    <row r="260" spans="1:27">
      <c r="A260" s="725">
        <v>250</v>
      </c>
      <c r="B260" s="721">
        <v>20240917848</v>
      </c>
      <c r="C260" s="804" t="s">
        <v>1034</v>
      </c>
      <c r="D260" s="804" t="s">
        <v>1196</v>
      </c>
      <c r="E260" s="804" t="s">
        <v>1073</v>
      </c>
      <c r="F260" s="690" t="s">
        <v>386</v>
      </c>
      <c r="G260" s="805" t="s">
        <v>1980</v>
      </c>
      <c r="H260" s="601" t="s">
        <v>1306</v>
      </c>
      <c r="I260" s="721" t="s">
        <v>1979</v>
      </c>
      <c r="J260" s="724">
        <v>45791</v>
      </c>
      <c r="K260" s="724">
        <v>45793</v>
      </c>
      <c r="L260" s="725">
        <v>24</v>
      </c>
      <c r="M260" s="490" t="s">
        <v>1327</v>
      </c>
      <c r="N260" s="721" t="s">
        <v>1981</v>
      </c>
      <c r="O260" s="725" t="s">
        <v>1982</v>
      </c>
      <c r="P260" s="491" t="s">
        <v>423</v>
      </c>
      <c r="Q260" s="491" t="s">
        <v>1863</v>
      </c>
      <c r="R260" s="721"/>
      <c r="S260" s="725" t="s">
        <v>1863</v>
      </c>
      <c r="T260" s="725" t="s">
        <v>1863</v>
      </c>
      <c r="U260" s="721"/>
      <c r="V260" s="721"/>
      <c r="W260" s="721"/>
      <c r="X260" s="721"/>
      <c r="Y260" s="721"/>
      <c r="Z260" s="721"/>
      <c r="AA260" s="721"/>
    </row>
    <row r="261" spans="1:27">
      <c r="A261" s="725">
        <v>251</v>
      </c>
      <c r="B261" s="804">
        <v>20150216193</v>
      </c>
      <c r="C261" s="804" t="s">
        <v>181</v>
      </c>
      <c r="D261" s="721" t="s">
        <v>1284</v>
      </c>
      <c r="E261" s="721" t="s">
        <v>1072</v>
      </c>
      <c r="F261" s="725" t="s">
        <v>386</v>
      </c>
      <c r="G261" s="805" t="s">
        <v>1980</v>
      </c>
      <c r="H261" s="721" t="s">
        <v>1306</v>
      </c>
      <c r="I261" s="721" t="s">
        <v>1979</v>
      </c>
      <c r="J261" s="724">
        <v>45791</v>
      </c>
      <c r="K261" s="724">
        <v>45793</v>
      </c>
      <c r="L261" s="725">
        <v>24</v>
      </c>
      <c r="M261" s="490" t="s">
        <v>1327</v>
      </c>
      <c r="N261" s="721" t="s">
        <v>1981</v>
      </c>
      <c r="O261" s="725" t="s">
        <v>1982</v>
      </c>
      <c r="P261" s="491" t="s">
        <v>423</v>
      </c>
      <c r="Q261" s="491" t="s">
        <v>1863</v>
      </c>
      <c r="R261" s="721"/>
      <c r="S261" s="725" t="s">
        <v>1863</v>
      </c>
      <c r="T261" s="725" t="s">
        <v>1863</v>
      </c>
      <c r="U261" s="721"/>
      <c r="V261" s="721"/>
      <c r="W261" s="721"/>
      <c r="X261" s="721"/>
      <c r="Y261" s="721"/>
      <c r="Z261" s="721"/>
      <c r="AA261" s="721"/>
    </row>
    <row r="262" spans="1:27">
      <c r="A262" s="725">
        <v>252</v>
      </c>
      <c r="B262" s="725">
        <v>20170529346</v>
      </c>
      <c r="C262" s="804" t="s">
        <v>988</v>
      </c>
      <c r="D262" s="806" t="s">
        <v>270</v>
      </c>
      <c r="E262" s="721" t="s">
        <v>1072</v>
      </c>
      <c r="F262" s="725" t="s">
        <v>385</v>
      </c>
      <c r="G262" s="805" t="s">
        <v>1980</v>
      </c>
      <c r="H262" s="601" t="s">
        <v>1306</v>
      </c>
      <c r="I262" s="721" t="s">
        <v>1979</v>
      </c>
      <c r="J262" s="724">
        <v>45791</v>
      </c>
      <c r="K262" s="724">
        <v>45793</v>
      </c>
      <c r="L262" s="725">
        <v>24</v>
      </c>
      <c r="M262" s="490" t="s">
        <v>1327</v>
      </c>
      <c r="N262" s="721" t="s">
        <v>1981</v>
      </c>
      <c r="O262" s="725" t="s">
        <v>1982</v>
      </c>
      <c r="P262" s="491" t="s">
        <v>423</v>
      </c>
      <c r="Q262" s="491" t="s">
        <v>1863</v>
      </c>
      <c r="R262" s="721"/>
      <c r="S262" s="725" t="s">
        <v>1863</v>
      </c>
      <c r="T262" s="725" t="s">
        <v>1863</v>
      </c>
      <c r="U262" s="721"/>
      <c r="V262" s="721"/>
      <c r="W262" s="721"/>
      <c r="X262" s="721"/>
      <c r="Y262" s="721"/>
      <c r="Z262" s="721"/>
      <c r="AA262" s="721"/>
    </row>
    <row r="263" spans="1:27">
      <c r="A263" s="725">
        <v>253</v>
      </c>
      <c r="B263" s="804">
        <v>20191230592</v>
      </c>
      <c r="C263" s="804" t="s">
        <v>920</v>
      </c>
      <c r="D263" s="721" t="s">
        <v>268</v>
      </c>
      <c r="E263" s="721" t="s">
        <v>1081</v>
      </c>
      <c r="F263" s="725" t="s">
        <v>386</v>
      </c>
      <c r="G263" s="805" t="s">
        <v>1980</v>
      </c>
      <c r="H263" s="721" t="s">
        <v>1306</v>
      </c>
      <c r="I263" s="721" t="s">
        <v>1979</v>
      </c>
      <c r="J263" s="724">
        <v>45791</v>
      </c>
      <c r="K263" s="724">
        <v>45793</v>
      </c>
      <c r="L263" s="725">
        <v>24</v>
      </c>
      <c r="M263" s="490" t="s">
        <v>1327</v>
      </c>
      <c r="N263" s="721" t="s">
        <v>1981</v>
      </c>
      <c r="O263" s="725" t="s">
        <v>1982</v>
      </c>
      <c r="P263" s="491" t="s">
        <v>423</v>
      </c>
      <c r="Q263" s="491" t="s">
        <v>1863</v>
      </c>
      <c r="R263" s="721"/>
      <c r="S263" s="725" t="s">
        <v>1863</v>
      </c>
      <c r="T263" s="725" t="s">
        <v>1863</v>
      </c>
      <c r="U263" s="721"/>
      <c r="V263" s="721"/>
      <c r="W263" s="721"/>
      <c r="X263" s="721"/>
      <c r="Y263" s="721"/>
      <c r="Z263" s="721"/>
      <c r="AA263" s="721"/>
    </row>
    <row r="264" spans="1:27">
      <c r="A264" s="725">
        <v>254</v>
      </c>
      <c r="B264" s="804">
        <v>20181001544</v>
      </c>
      <c r="C264" s="804" t="s">
        <v>353</v>
      </c>
      <c r="D264" s="721" t="s">
        <v>268</v>
      </c>
      <c r="E264" s="721" t="s">
        <v>1081</v>
      </c>
      <c r="F264" s="725" t="s">
        <v>385</v>
      </c>
      <c r="G264" s="805" t="s">
        <v>1980</v>
      </c>
      <c r="H264" s="601" t="s">
        <v>1306</v>
      </c>
      <c r="I264" s="721" t="s">
        <v>1979</v>
      </c>
      <c r="J264" s="724">
        <v>45791</v>
      </c>
      <c r="K264" s="724">
        <v>45793</v>
      </c>
      <c r="L264" s="725">
        <v>24</v>
      </c>
      <c r="M264" s="490" t="s">
        <v>1327</v>
      </c>
      <c r="N264" s="721" t="s">
        <v>1981</v>
      </c>
      <c r="O264" s="725" t="s">
        <v>1982</v>
      </c>
      <c r="P264" s="491" t="s">
        <v>423</v>
      </c>
      <c r="Q264" s="491" t="s">
        <v>1863</v>
      </c>
      <c r="R264" s="721"/>
      <c r="S264" s="725" t="s">
        <v>1863</v>
      </c>
      <c r="T264" s="725" t="s">
        <v>1863</v>
      </c>
      <c r="U264" s="721"/>
      <c r="V264" s="721"/>
      <c r="W264" s="721"/>
      <c r="X264" s="721"/>
      <c r="Y264" s="721"/>
      <c r="Z264" s="721"/>
      <c r="AA264" s="721"/>
    </row>
    <row r="265" spans="1:27">
      <c r="A265" s="725">
        <v>255</v>
      </c>
      <c r="B265" s="804">
        <v>20170911371</v>
      </c>
      <c r="C265" s="804" t="s">
        <v>180</v>
      </c>
      <c r="D265" s="721" t="s">
        <v>268</v>
      </c>
      <c r="E265" s="721" t="s">
        <v>1032</v>
      </c>
      <c r="F265" s="725" t="s">
        <v>385</v>
      </c>
      <c r="G265" s="805" t="s">
        <v>1980</v>
      </c>
      <c r="H265" s="721" t="s">
        <v>1306</v>
      </c>
      <c r="I265" s="721" t="s">
        <v>1979</v>
      </c>
      <c r="J265" s="724">
        <v>45791</v>
      </c>
      <c r="K265" s="724">
        <v>45793</v>
      </c>
      <c r="L265" s="725">
        <v>24</v>
      </c>
      <c r="M265" s="490" t="s">
        <v>1327</v>
      </c>
      <c r="N265" s="721" t="s">
        <v>1981</v>
      </c>
      <c r="O265" s="725" t="s">
        <v>1982</v>
      </c>
      <c r="P265" s="491" t="s">
        <v>423</v>
      </c>
      <c r="Q265" s="491" t="s">
        <v>1863</v>
      </c>
      <c r="R265" s="721"/>
      <c r="S265" s="725" t="s">
        <v>1863</v>
      </c>
      <c r="T265" s="725" t="s">
        <v>1863</v>
      </c>
      <c r="U265" s="721"/>
      <c r="V265" s="721"/>
      <c r="W265" s="721"/>
      <c r="X265" s="721"/>
      <c r="Y265" s="721"/>
      <c r="Z265" s="721"/>
      <c r="AA265" s="721"/>
    </row>
    <row r="266" spans="1:27">
      <c r="A266" s="725">
        <v>256</v>
      </c>
      <c r="B266" s="725">
        <v>20150216193</v>
      </c>
      <c r="C266" s="721" t="s">
        <v>181</v>
      </c>
      <c r="D266" s="806" t="s">
        <v>1284</v>
      </c>
      <c r="E266" s="721" t="s">
        <v>1072</v>
      </c>
      <c r="F266" s="725" t="s">
        <v>386</v>
      </c>
      <c r="G266" s="807" t="s">
        <v>1995</v>
      </c>
      <c r="H266" s="721" t="s">
        <v>1306</v>
      </c>
      <c r="I266" s="721" t="s">
        <v>1607</v>
      </c>
      <c r="J266" s="724">
        <v>45804</v>
      </c>
      <c r="K266" s="724">
        <v>45804</v>
      </c>
      <c r="L266" s="725">
        <v>1</v>
      </c>
      <c r="M266" s="721" t="s">
        <v>1999</v>
      </c>
      <c r="N266" s="721" t="s">
        <v>1193</v>
      </c>
      <c r="O266" s="721" t="s">
        <v>2000</v>
      </c>
      <c r="P266" s="725" t="s">
        <v>423</v>
      </c>
      <c r="Q266" s="725" t="s">
        <v>423</v>
      </c>
      <c r="R266" s="721"/>
      <c r="S266" s="725" t="s">
        <v>423</v>
      </c>
      <c r="T266" s="725" t="s">
        <v>423</v>
      </c>
      <c r="U266" s="721"/>
      <c r="V266" s="721"/>
      <c r="W266" s="721"/>
      <c r="X266" s="721"/>
      <c r="Y266" s="721"/>
      <c r="Z266" s="721"/>
      <c r="AA266" s="721"/>
    </row>
    <row r="267" spans="1:27">
      <c r="A267" s="725">
        <v>257</v>
      </c>
      <c r="B267" s="725">
        <v>20141028286</v>
      </c>
      <c r="C267" s="721" t="s">
        <v>593</v>
      </c>
      <c r="D267" s="806" t="s">
        <v>278</v>
      </c>
      <c r="E267" s="721" t="s">
        <v>1072</v>
      </c>
      <c r="F267" s="725" t="s">
        <v>385</v>
      </c>
      <c r="G267" s="807" t="s">
        <v>1995</v>
      </c>
      <c r="H267" s="721" t="s">
        <v>1306</v>
      </c>
      <c r="I267" s="721" t="s">
        <v>1607</v>
      </c>
      <c r="J267" s="724">
        <v>45804</v>
      </c>
      <c r="K267" s="724">
        <v>45804</v>
      </c>
      <c r="L267" s="725">
        <v>1</v>
      </c>
      <c r="M267" s="721" t="s">
        <v>1999</v>
      </c>
      <c r="N267" s="721" t="s">
        <v>1193</v>
      </c>
      <c r="O267" s="721" t="s">
        <v>2000</v>
      </c>
      <c r="P267" s="725" t="s">
        <v>423</v>
      </c>
      <c r="Q267" s="725" t="s">
        <v>423</v>
      </c>
      <c r="R267" s="721"/>
      <c r="S267" s="725" t="s">
        <v>423</v>
      </c>
      <c r="T267" s="725" t="s">
        <v>423</v>
      </c>
      <c r="U267" s="721"/>
      <c r="V267" s="721"/>
      <c r="W267" s="721"/>
      <c r="X267" s="721"/>
      <c r="Y267" s="721"/>
      <c r="Z267" s="721"/>
      <c r="AA267" s="721"/>
    </row>
    <row r="268" spans="1:27">
      <c r="A268" s="725">
        <v>258</v>
      </c>
      <c r="B268" s="725">
        <v>20170529346</v>
      </c>
      <c r="C268" s="721" t="s">
        <v>988</v>
      </c>
      <c r="D268" s="806" t="s">
        <v>270</v>
      </c>
      <c r="E268" s="721" t="s">
        <v>1072</v>
      </c>
      <c r="F268" s="725" t="s">
        <v>385</v>
      </c>
      <c r="G268" s="807" t="s">
        <v>1995</v>
      </c>
      <c r="H268" s="721" t="s">
        <v>1306</v>
      </c>
      <c r="I268" s="721" t="s">
        <v>1607</v>
      </c>
      <c r="J268" s="724">
        <v>45804</v>
      </c>
      <c r="K268" s="724">
        <v>45804</v>
      </c>
      <c r="L268" s="725">
        <v>1</v>
      </c>
      <c r="M268" s="721" t="s">
        <v>1999</v>
      </c>
      <c r="N268" s="721" t="s">
        <v>1193</v>
      </c>
      <c r="O268" s="721" t="s">
        <v>2000</v>
      </c>
      <c r="P268" s="725" t="s">
        <v>423</v>
      </c>
      <c r="Q268" s="725" t="s">
        <v>423</v>
      </c>
      <c r="R268" s="721"/>
      <c r="S268" s="725" t="s">
        <v>423</v>
      </c>
      <c r="T268" s="725" t="s">
        <v>423</v>
      </c>
      <c r="U268" s="721"/>
      <c r="V268" s="721"/>
      <c r="W268" s="721"/>
      <c r="X268" s="721"/>
      <c r="Y268" s="721"/>
      <c r="Z268" s="721"/>
      <c r="AA268" s="721"/>
    </row>
    <row r="269" spans="1:27">
      <c r="A269" s="725">
        <v>259</v>
      </c>
      <c r="B269" s="721">
        <v>20060309090</v>
      </c>
      <c r="C269" s="721" t="s">
        <v>1547</v>
      </c>
      <c r="D269" s="721" t="s">
        <v>342</v>
      </c>
      <c r="E269" s="721" t="s">
        <v>1072</v>
      </c>
      <c r="F269" s="725" t="s">
        <v>385</v>
      </c>
      <c r="G269" s="807" t="s">
        <v>1995</v>
      </c>
      <c r="H269" s="721" t="s">
        <v>1306</v>
      </c>
      <c r="I269" s="721" t="s">
        <v>1607</v>
      </c>
      <c r="J269" s="724">
        <v>45804</v>
      </c>
      <c r="K269" s="724">
        <v>45804</v>
      </c>
      <c r="L269" s="725">
        <v>1</v>
      </c>
      <c r="M269" s="721" t="s">
        <v>1999</v>
      </c>
      <c r="N269" s="721" t="s">
        <v>1193</v>
      </c>
      <c r="O269" s="721" t="s">
        <v>2000</v>
      </c>
      <c r="P269" s="725" t="s">
        <v>423</v>
      </c>
      <c r="Q269" s="725" t="s">
        <v>423</v>
      </c>
      <c r="R269" s="721"/>
      <c r="S269" s="725" t="s">
        <v>423</v>
      </c>
      <c r="T269" s="725" t="s">
        <v>423</v>
      </c>
      <c r="U269" s="721"/>
      <c r="V269" s="721"/>
      <c r="W269" s="721"/>
      <c r="X269" s="721"/>
      <c r="Y269" s="721"/>
      <c r="Z269" s="721"/>
      <c r="AA269" s="721"/>
    </row>
    <row r="270" spans="1:27">
      <c r="A270" s="725">
        <v>260</v>
      </c>
      <c r="B270" s="725">
        <v>20091228167</v>
      </c>
      <c r="C270" s="721" t="s">
        <v>913</v>
      </c>
      <c r="D270" s="806" t="s">
        <v>279</v>
      </c>
      <c r="E270" s="721" t="s">
        <v>1072</v>
      </c>
      <c r="F270" s="725" t="s">
        <v>386</v>
      </c>
      <c r="G270" s="807" t="s">
        <v>1995</v>
      </c>
      <c r="H270" s="721" t="s">
        <v>1306</v>
      </c>
      <c r="I270" s="721" t="s">
        <v>1607</v>
      </c>
      <c r="J270" s="724">
        <v>45804</v>
      </c>
      <c r="K270" s="724">
        <v>45804</v>
      </c>
      <c r="L270" s="725">
        <v>1</v>
      </c>
      <c r="M270" s="721" t="s">
        <v>1999</v>
      </c>
      <c r="N270" s="721" t="s">
        <v>1193</v>
      </c>
      <c r="O270" s="721" t="s">
        <v>2000</v>
      </c>
      <c r="P270" s="725" t="s">
        <v>423</v>
      </c>
      <c r="Q270" s="725" t="s">
        <v>423</v>
      </c>
      <c r="R270" s="721"/>
      <c r="S270" s="725" t="s">
        <v>423</v>
      </c>
      <c r="T270" s="725" t="s">
        <v>423</v>
      </c>
      <c r="U270" s="721"/>
      <c r="V270" s="721"/>
      <c r="W270" s="721"/>
      <c r="X270" s="721"/>
      <c r="Y270" s="721"/>
      <c r="Z270" s="721"/>
      <c r="AA270" s="721"/>
    </row>
    <row r="271" spans="1:27">
      <c r="A271" s="725">
        <v>261</v>
      </c>
      <c r="B271" s="725">
        <v>20141203291</v>
      </c>
      <c r="C271" s="721" t="s">
        <v>922</v>
      </c>
      <c r="D271" s="806" t="s">
        <v>272</v>
      </c>
      <c r="E271" s="721" t="s">
        <v>1072</v>
      </c>
      <c r="F271" s="725" t="s">
        <v>386</v>
      </c>
      <c r="G271" s="807" t="s">
        <v>1995</v>
      </c>
      <c r="H271" s="721" t="s">
        <v>1306</v>
      </c>
      <c r="I271" s="721" t="s">
        <v>1607</v>
      </c>
      <c r="J271" s="724">
        <v>45804</v>
      </c>
      <c r="K271" s="724">
        <v>45804</v>
      </c>
      <c r="L271" s="725">
        <v>1</v>
      </c>
      <c r="M271" s="721" t="s">
        <v>1999</v>
      </c>
      <c r="N271" s="721" t="s">
        <v>1193</v>
      </c>
      <c r="O271" s="721" t="s">
        <v>2000</v>
      </c>
      <c r="P271" s="725" t="s">
        <v>423</v>
      </c>
      <c r="Q271" s="725" t="s">
        <v>423</v>
      </c>
      <c r="R271" s="721"/>
      <c r="S271" s="725" t="s">
        <v>423</v>
      </c>
      <c r="T271" s="725" t="s">
        <v>423</v>
      </c>
      <c r="U271" s="721"/>
      <c r="V271" s="721"/>
      <c r="W271" s="721"/>
      <c r="X271" s="721"/>
      <c r="Y271" s="721"/>
      <c r="Z271" s="721"/>
      <c r="AA271" s="721"/>
    </row>
  </sheetData>
  <phoneticPr fontId="45" type="noConversion"/>
  <conditionalFormatting sqref="Q2:Q265">
    <cfRule type="iconSet" priority="85">
      <iconSet iconSet="3Symbols" showValue="0">
        <cfvo type="percent" val="0"/>
        <cfvo type="num" val="0"/>
        <cfvo type="num" val="1"/>
      </iconSet>
    </cfRule>
    <cfRule type="iconSet" priority="86">
      <iconSet iconSet="3Symbols">
        <cfvo type="percent" val="0"/>
        <cfvo type="num" val="0"/>
        <cfvo type="num" val="1"/>
      </iconSet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A449"/>
  <sheetViews>
    <sheetView showGridLines="0" topLeftCell="D124" zoomScale="70" zoomScaleNormal="70" workbookViewId="0">
      <selection activeCell="N28" sqref="N28"/>
    </sheetView>
  </sheetViews>
  <sheetFormatPr defaultRowHeight="15"/>
  <cols>
    <col min="1" max="1" width="5.5703125" customWidth="1"/>
    <col min="2" max="2" width="33" customWidth="1"/>
    <col min="3" max="3" width="38.140625" customWidth="1"/>
    <col min="4" max="13" width="11.85546875" customWidth="1"/>
    <col min="31" max="31" width="5.85546875" customWidth="1"/>
    <col min="32" max="32" width="32.28515625" bestFit="1" customWidth="1"/>
    <col min="33" max="33" width="44.7109375" bestFit="1" customWidth="1"/>
    <col min="34" max="35" width="11.140625" customWidth="1"/>
    <col min="36" max="36" width="12.5703125" customWidth="1"/>
    <col min="37" max="37" width="8.140625" customWidth="1"/>
  </cols>
  <sheetData>
    <row r="1" spans="1:26" ht="26.25">
      <c r="A1" s="788" t="s">
        <v>992</v>
      </c>
      <c r="P1" s="12"/>
      <c r="Q1" s="12"/>
      <c r="R1" s="12"/>
    </row>
    <row r="2" spans="1:26" ht="23.25">
      <c r="A2" s="476" t="s">
        <v>1126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O2" s="790" t="s">
        <v>1942</v>
      </c>
      <c r="P2" s="785"/>
      <c r="Q2" s="785"/>
      <c r="R2" s="785"/>
      <c r="S2" s="785"/>
      <c r="T2" s="785"/>
      <c r="U2" s="791" t="s">
        <v>1944</v>
      </c>
      <c r="V2" s="792"/>
      <c r="W2" s="792"/>
      <c r="X2" s="792"/>
      <c r="Y2" s="792"/>
      <c r="Z2" s="792"/>
    </row>
    <row r="3" spans="1:26" ht="15" customHeight="1">
      <c r="A3" s="996" t="s">
        <v>3</v>
      </c>
      <c r="B3" s="996" t="s">
        <v>42</v>
      </c>
      <c r="C3" s="996" t="s">
        <v>714</v>
      </c>
      <c r="D3" s="997" t="s">
        <v>1169</v>
      </c>
      <c r="E3" s="998"/>
      <c r="F3" s="997" t="s">
        <v>1337</v>
      </c>
      <c r="G3" s="998"/>
      <c r="H3" s="997" t="s">
        <v>1723</v>
      </c>
      <c r="I3" s="999"/>
      <c r="J3" s="1000" t="s">
        <v>1881</v>
      </c>
      <c r="K3" s="1000"/>
      <c r="L3" s="1000" t="s">
        <v>2007</v>
      </c>
      <c r="M3" s="1000"/>
      <c r="N3" s="760"/>
      <c r="O3" s="1001" t="s">
        <v>1943</v>
      </c>
      <c r="P3" s="1001"/>
      <c r="Q3" s="1001"/>
      <c r="R3" s="1001"/>
      <c r="S3" s="1001"/>
      <c r="T3" s="1001"/>
      <c r="U3" s="995" t="s">
        <v>2009</v>
      </c>
      <c r="V3" s="995"/>
      <c r="W3" s="995"/>
      <c r="X3" s="995"/>
      <c r="Y3" s="995"/>
      <c r="Z3" s="995"/>
    </row>
    <row r="4" spans="1:26" ht="21.75" customHeight="1">
      <c r="A4" s="996"/>
      <c r="B4" s="996"/>
      <c r="C4" s="996"/>
      <c r="D4" s="478" t="s">
        <v>1125</v>
      </c>
      <c r="E4" s="478" t="s">
        <v>715</v>
      </c>
      <c r="F4" s="478" t="s">
        <v>1125</v>
      </c>
      <c r="G4" s="478" t="s">
        <v>715</v>
      </c>
      <c r="H4" s="478" t="s">
        <v>1125</v>
      </c>
      <c r="I4" s="759" t="s">
        <v>715</v>
      </c>
      <c r="J4" s="758" t="s">
        <v>1125</v>
      </c>
      <c r="K4" s="758" t="s">
        <v>715</v>
      </c>
      <c r="L4" s="758" t="s">
        <v>1125</v>
      </c>
      <c r="M4" s="758" t="s">
        <v>715</v>
      </c>
      <c r="N4" s="761"/>
      <c r="O4" s="1001"/>
      <c r="P4" s="1001"/>
      <c r="Q4" s="1001"/>
      <c r="R4" s="1001"/>
      <c r="S4" s="1001"/>
      <c r="T4" s="1001"/>
      <c r="U4" s="995"/>
      <c r="V4" s="995"/>
      <c r="W4" s="995"/>
      <c r="X4" s="995"/>
      <c r="Y4" s="995"/>
      <c r="Z4" s="995"/>
    </row>
    <row r="5" spans="1:26" ht="15" customHeight="1">
      <c r="A5" s="359">
        <v>1</v>
      </c>
      <c r="B5" s="582" t="s">
        <v>572</v>
      </c>
      <c r="C5" s="583" t="s">
        <v>1036</v>
      </c>
      <c r="D5" s="173">
        <v>0</v>
      </c>
      <c r="E5" s="462">
        <v>35</v>
      </c>
      <c r="F5" s="499">
        <v>1</v>
      </c>
      <c r="G5" s="499">
        <v>220</v>
      </c>
      <c r="H5" s="601">
        <v>2</v>
      </c>
      <c r="I5" s="601">
        <v>320</v>
      </c>
      <c r="J5" s="721">
        <v>6</v>
      </c>
      <c r="K5" s="721">
        <v>380</v>
      </c>
      <c r="L5" s="819">
        <v>6</v>
      </c>
      <c r="M5" s="819">
        <v>380</v>
      </c>
      <c r="O5" s="1001"/>
      <c r="P5" s="1001"/>
      <c r="Q5" s="1001"/>
      <c r="R5" s="1001"/>
      <c r="S5" s="1001"/>
      <c r="T5" s="1001"/>
      <c r="U5" s="995"/>
      <c r="V5" s="995"/>
      <c r="W5" s="995"/>
      <c r="X5" s="995"/>
      <c r="Y5" s="995"/>
      <c r="Z5" s="995"/>
    </row>
    <row r="6" spans="1:26" ht="15" customHeight="1">
      <c r="A6" s="359">
        <v>2</v>
      </c>
      <c r="B6" s="584" t="s">
        <v>1549</v>
      </c>
      <c r="C6" s="583" t="s">
        <v>1065</v>
      </c>
      <c r="D6" s="173">
        <v>54</v>
      </c>
      <c r="E6" s="462">
        <v>760</v>
      </c>
      <c r="F6" s="499">
        <v>107</v>
      </c>
      <c r="G6" s="499">
        <v>1160</v>
      </c>
      <c r="H6" s="601">
        <v>199</v>
      </c>
      <c r="I6" s="601">
        <v>2205</v>
      </c>
      <c r="J6" s="721">
        <v>271</v>
      </c>
      <c r="K6" s="721">
        <v>2800</v>
      </c>
      <c r="L6" s="819">
        <v>406</v>
      </c>
      <c r="M6" s="819">
        <v>3895</v>
      </c>
      <c r="O6" s="1001"/>
      <c r="P6" s="1001"/>
      <c r="Q6" s="1001"/>
      <c r="R6" s="1001"/>
      <c r="S6" s="1001"/>
      <c r="T6" s="1001"/>
      <c r="U6" s="995"/>
      <c r="V6" s="995"/>
      <c r="W6" s="995"/>
      <c r="X6" s="995"/>
      <c r="Y6" s="995"/>
      <c r="Z6" s="995"/>
    </row>
    <row r="7" spans="1:26" ht="15" customHeight="1">
      <c r="A7" s="359">
        <v>3</v>
      </c>
      <c r="B7" s="582" t="s">
        <v>551</v>
      </c>
      <c r="C7" s="583" t="s">
        <v>1065</v>
      </c>
      <c r="D7" s="173">
        <v>84</v>
      </c>
      <c r="E7" s="462">
        <v>1580</v>
      </c>
      <c r="F7" s="499">
        <v>98</v>
      </c>
      <c r="G7" s="499">
        <v>1885</v>
      </c>
      <c r="H7" s="601">
        <v>120</v>
      </c>
      <c r="I7" s="601">
        <v>2240</v>
      </c>
      <c r="J7" s="721">
        <v>120</v>
      </c>
      <c r="K7" s="721">
        <v>2245</v>
      </c>
      <c r="L7" s="819">
        <v>120</v>
      </c>
      <c r="M7" s="819">
        <v>2245</v>
      </c>
      <c r="O7" s="1001"/>
      <c r="P7" s="1001"/>
      <c r="Q7" s="1001"/>
      <c r="R7" s="1001"/>
      <c r="S7" s="1001"/>
      <c r="T7" s="1001"/>
      <c r="U7" s="995"/>
      <c r="V7" s="995"/>
      <c r="W7" s="995"/>
      <c r="X7" s="995"/>
      <c r="Y7" s="995"/>
      <c r="Z7" s="995"/>
    </row>
    <row r="8" spans="1:26" ht="15" customHeight="1">
      <c r="A8" s="822">
        <v>4</v>
      </c>
      <c r="B8" s="173" t="s">
        <v>1069</v>
      </c>
      <c r="C8" s="583" t="s">
        <v>1065</v>
      </c>
      <c r="D8" s="819">
        <v>0</v>
      </c>
      <c r="E8" s="823">
        <v>0</v>
      </c>
      <c r="F8" s="819">
        <v>0</v>
      </c>
      <c r="G8" s="819">
        <v>0</v>
      </c>
      <c r="H8" s="819">
        <v>0</v>
      </c>
      <c r="I8" s="819">
        <v>0</v>
      </c>
      <c r="J8" s="819">
        <v>4</v>
      </c>
      <c r="K8" s="819">
        <v>95</v>
      </c>
      <c r="L8" s="819">
        <v>10</v>
      </c>
      <c r="M8" s="819">
        <v>245</v>
      </c>
      <c r="O8" s="1001"/>
      <c r="P8" s="1001"/>
      <c r="Q8" s="1001"/>
      <c r="R8" s="1001"/>
      <c r="S8" s="1001"/>
      <c r="T8" s="1001"/>
      <c r="U8" s="995"/>
      <c r="V8" s="995"/>
      <c r="W8" s="995"/>
      <c r="X8" s="995"/>
      <c r="Y8" s="995"/>
      <c r="Z8" s="995"/>
    </row>
    <row r="9" spans="1:26" ht="15" customHeight="1">
      <c r="A9" s="359">
        <v>4</v>
      </c>
      <c r="B9" s="582" t="s">
        <v>712</v>
      </c>
      <c r="C9" s="583" t="s">
        <v>1065</v>
      </c>
      <c r="D9" s="173">
        <v>4</v>
      </c>
      <c r="E9" s="462">
        <v>290</v>
      </c>
      <c r="F9" s="499">
        <v>40</v>
      </c>
      <c r="G9" s="499">
        <v>735</v>
      </c>
      <c r="H9" s="601">
        <v>58</v>
      </c>
      <c r="I9" s="601">
        <v>1050</v>
      </c>
      <c r="J9" s="721">
        <v>120</v>
      </c>
      <c r="K9" s="721">
        <v>1810</v>
      </c>
      <c r="L9" s="819">
        <v>154</v>
      </c>
      <c r="M9" s="819">
        <v>2510</v>
      </c>
      <c r="O9" s="1001"/>
      <c r="P9" s="1001"/>
      <c r="Q9" s="1001"/>
      <c r="R9" s="1001"/>
      <c r="S9" s="1001"/>
      <c r="T9" s="1001"/>
      <c r="U9" s="995"/>
      <c r="V9" s="995"/>
      <c r="W9" s="995"/>
      <c r="X9" s="995"/>
      <c r="Y9" s="995"/>
      <c r="Z9" s="995"/>
    </row>
    <row r="10" spans="1:26" ht="15" customHeight="1">
      <c r="A10" s="359">
        <v>5</v>
      </c>
      <c r="B10" s="584" t="s">
        <v>184</v>
      </c>
      <c r="C10" s="583" t="s">
        <v>1066</v>
      </c>
      <c r="D10" s="173">
        <v>21</v>
      </c>
      <c r="E10" s="462">
        <v>675</v>
      </c>
      <c r="F10" s="499">
        <v>29</v>
      </c>
      <c r="G10" s="499">
        <v>965</v>
      </c>
      <c r="H10" s="601">
        <v>40</v>
      </c>
      <c r="I10" s="601">
        <v>1200</v>
      </c>
      <c r="J10" s="721">
        <v>41</v>
      </c>
      <c r="K10" s="721">
        <v>1345</v>
      </c>
      <c r="L10" s="819">
        <v>57</v>
      </c>
      <c r="M10" s="819">
        <v>1695</v>
      </c>
      <c r="O10" s="1001"/>
      <c r="P10" s="1001"/>
      <c r="Q10" s="1001"/>
      <c r="R10" s="1001"/>
      <c r="S10" s="1001"/>
      <c r="T10" s="1001"/>
      <c r="U10" s="995"/>
      <c r="V10" s="995"/>
      <c r="W10" s="995"/>
      <c r="X10" s="995"/>
      <c r="Y10" s="995"/>
      <c r="Z10" s="995"/>
    </row>
    <row r="11" spans="1:26" ht="15" customHeight="1">
      <c r="A11" s="359">
        <v>6</v>
      </c>
      <c r="B11" s="584" t="s">
        <v>275</v>
      </c>
      <c r="C11" s="583" t="s">
        <v>1066</v>
      </c>
      <c r="D11" s="173">
        <v>47</v>
      </c>
      <c r="E11" s="462">
        <v>610</v>
      </c>
      <c r="F11" s="499">
        <v>84</v>
      </c>
      <c r="G11" s="499">
        <v>1600</v>
      </c>
      <c r="H11" s="601">
        <v>106</v>
      </c>
      <c r="I11" s="601">
        <v>2280</v>
      </c>
      <c r="J11" s="721">
        <v>121</v>
      </c>
      <c r="K11" s="721">
        <v>2725</v>
      </c>
      <c r="L11" s="819">
        <v>127</v>
      </c>
      <c r="M11" s="819">
        <v>2845</v>
      </c>
      <c r="O11" s="1001"/>
      <c r="P11" s="1001"/>
      <c r="Q11" s="1001"/>
      <c r="R11" s="1001"/>
      <c r="S11" s="1001"/>
      <c r="T11" s="1001"/>
      <c r="U11" s="995"/>
      <c r="V11" s="995"/>
      <c r="W11" s="995"/>
      <c r="X11" s="995"/>
      <c r="Y11" s="995"/>
      <c r="Z11" s="995"/>
    </row>
    <row r="12" spans="1:26" ht="15" customHeight="1">
      <c r="A12" s="359">
        <v>7</v>
      </c>
      <c r="B12" s="585" t="s">
        <v>632</v>
      </c>
      <c r="C12" s="583" t="s">
        <v>1066</v>
      </c>
      <c r="D12" s="173">
        <v>14</v>
      </c>
      <c r="E12" s="462">
        <v>700</v>
      </c>
      <c r="F12" s="499">
        <v>44</v>
      </c>
      <c r="G12" s="499">
        <v>1110</v>
      </c>
      <c r="H12" s="601">
        <v>44</v>
      </c>
      <c r="I12" s="601">
        <v>1135</v>
      </c>
      <c r="J12" s="721">
        <v>46</v>
      </c>
      <c r="K12" s="721">
        <v>1258</v>
      </c>
      <c r="L12" s="819">
        <v>46</v>
      </c>
      <c r="M12" s="819">
        <v>1298</v>
      </c>
      <c r="O12" s="789"/>
      <c r="P12" s="789"/>
      <c r="Q12" s="789"/>
      <c r="R12" s="789"/>
      <c r="S12" s="789"/>
      <c r="T12" s="789"/>
    </row>
    <row r="13" spans="1:26" ht="15" customHeight="1">
      <c r="A13" s="359">
        <v>8</v>
      </c>
      <c r="B13" s="584" t="s">
        <v>803</v>
      </c>
      <c r="C13" s="583" t="s">
        <v>1066</v>
      </c>
      <c r="D13" s="173">
        <v>0</v>
      </c>
      <c r="E13" s="462">
        <v>455</v>
      </c>
      <c r="F13" s="499">
        <v>142</v>
      </c>
      <c r="G13" s="499">
        <v>2277</v>
      </c>
      <c r="H13" s="601">
        <v>190</v>
      </c>
      <c r="I13" s="601">
        <v>3152</v>
      </c>
      <c r="J13" s="721">
        <v>196</v>
      </c>
      <c r="K13" s="721">
        <v>3247</v>
      </c>
      <c r="L13" s="819">
        <v>220</v>
      </c>
      <c r="M13" s="819">
        <v>3737</v>
      </c>
      <c r="O13" s="789"/>
      <c r="P13" s="789"/>
      <c r="Q13" s="789"/>
      <c r="R13" s="789"/>
      <c r="S13" s="789"/>
      <c r="T13" s="789"/>
    </row>
    <row r="14" spans="1:26" ht="15" customHeight="1">
      <c r="A14" s="359">
        <v>9</v>
      </c>
      <c r="B14" s="584" t="s">
        <v>375</v>
      </c>
      <c r="C14" s="583" t="s">
        <v>1066</v>
      </c>
      <c r="D14" s="173">
        <v>262</v>
      </c>
      <c r="E14" s="462">
        <v>2030</v>
      </c>
      <c r="F14" s="499">
        <v>333</v>
      </c>
      <c r="G14" s="499">
        <v>2735</v>
      </c>
      <c r="H14" s="601">
        <v>399</v>
      </c>
      <c r="I14" s="601">
        <v>3330</v>
      </c>
      <c r="J14" s="721">
        <v>439</v>
      </c>
      <c r="K14" s="721">
        <v>3727</v>
      </c>
      <c r="L14" s="819">
        <v>560</v>
      </c>
      <c r="M14" s="819">
        <v>4617</v>
      </c>
      <c r="O14" s="789"/>
      <c r="P14" s="789"/>
      <c r="Q14" s="789"/>
      <c r="R14" s="789"/>
      <c r="S14" s="789"/>
      <c r="T14" s="789"/>
    </row>
    <row r="15" spans="1:26" ht="15" customHeight="1">
      <c r="A15" s="359">
        <v>10</v>
      </c>
      <c r="B15" s="584" t="s">
        <v>850</v>
      </c>
      <c r="C15" s="583" t="s">
        <v>1066</v>
      </c>
      <c r="D15" s="173">
        <v>14</v>
      </c>
      <c r="E15" s="462">
        <v>195</v>
      </c>
      <c r="F15" s="499">
        <v>102</v>
      </c>
      <c r="G15" s="499">
        <v>935</v>
      </c>
      <c r="H15" s="601">
        <v>201</v>
      </c>
      <c r="I15" s="601">
        <v>1962</v>
      </c>
      <c r="J15" s="721">
        <v>259</v>
      </c>
      <c r="K15" s="721">
        <v>2397</v>
      </c>
      <c r="L15" s="819">
        <v>303</v>
      </c>
      <c r="M15" s="819">
        <v>2952</v>
      </c>
      <c r="O15" s="789"/>
      <c r="P15" s="789"/>
      <c r="Q15" s="789"/>
      <c r="R15" s="789"/>
      <c r="S15" s="789"/>
      <c r="T15" s="789"/>
    </row>
    <row r="16" spans="1:26">
      <c r="A16" s="359">
        <v>11</v>
      </c>
      <c r="B16" s="584" t="s">
        <v>923</v>
      </c>
      <c r="C16" s="583" t="s">
        <v>1066</v>
      </c>
      <c r="D16" s="173">
        <v>11</v>
      </c>
      <c r="E16" s="462">
        <v>480</v>
      </c>
      <c r="F16" s="499">
        <v>183</v>
      </c>
      <c r="G16" s="499">
        <v>2853</v>
      </c>
      <c r="H16" s="601">
        <v>200</v>
      </c>
      <c r="I16" s="601">
        <v>3113</v>
      </c>
      <c r="J16" s="721">
        <v>212</v>
      </c>
      <c r="K16" s="721">
        <v>3408</v>
      </c>
      <c r="L16" s="819">
        <v>238</v>
      </c>
      <c r="M16" s="819">
        <v>3798</v>
      </c>
    </row>
    <row r="17" spans="1:27">
      <c r="A17" s="359">
        <v>12</v>
      </c>
      <c r="B17" s="584" t="s">
        <v>971</v>
      </c>
      <c r="C17" s="583" t="s">
        <v>1066</v>
      </c>
      <c r="D17" s="173">
        <v>48</v>
      </c>
      <c r="E17" s="462">
        <v>1125</v>
      </c>
      <c r="F17" s="499">
        <v>184</v>
      </c>
      <c r="G17" s="499">
        <v>2952</v>
      </c>
      <c r="H17" s="601">
        <v>219</v>
      </c>
      <c r="I17" s="601">
        <v>3662</v>
      </c>
      <c r="J17" s="721">
        <v>219</v>
      </c>
      <c r="K17" s="721">
        <v>3662</v>
      </c>
      <c r="L17" s="819">
        <v>245</v>
      </c>
      <c r="M17" s="819">
        <v>4002</v>
      </c>
    </row>
    <row r="18" spans="1:27">
      <c r="A18" s="359">
        <v>13</v>
      </c>
      <c r="B18" s="582" t="s">
        <v>573</v>
      </c>
      <c r="C18" s="583" t="s">
        <v>1066</v>
      </c>
      <c r="D18" s="173">
        <v>121</v>
      </c>
      <c r="E18" s="462">
        <v>1325</v>
      </c>
      <c r="F18" s="499">
        <v>125</v>
      </c>
      <c r="G18" s="499">
        <v>1495</v>
      </c>
      <c r="H18" s="601">
        <v>128</v>
      </c>
      <c r="I18" s="601">
        <v>1580</v>
      </c>
      <c r="J18" s="721">
        <v>128</v>
      </c>
      <c r="K18" s="721">
        <v>1625</v>
      </c>
      <c r="L18" s="819">
        <v>128</v>
      </c>
      <c r="M18" s="819">
        <v>1675</v>
      </c>
    </row>
    <row r="19" spans="1:27">
      <c r="A19" s="359">
        <v>14</v>
      </c>
      <c r="B19" s="584" t="s">
        <v>625</v>
      </c>
      <c r="C19" s="583" t="s">
        <v>1066</v>
      </c>
      <c r="D19" s="173">
        <v>9</v>
      </c>
      <c r="E19" s="462">
        <v>365</v>
      </c>
      <c r="F19" s="499">
        <v>117</v>
      </c>
      <c r="G19" s="499">
        <v>1595</v>
      </c>
      <c r="H19" s="601">
        <v>174</v>
      </c>
      <c r="I19" s="601">
        <v>1990</v>
      </c>
      <c r="J19" s="721">
        <v>177</v>
      </c>
      <c r="K19" s="721">
        <v>2030</v>
      </c>
      <c r="L19" s="819">
        <v>178</v>
      </c>
      <c r="M19" s="819">
        <v>2035</v>
      </c>
    </row>
    <row r="20" spans="1:27">
      <c r="A20" s="359">
        <v>15</v>
      </c>
      <c r="B20" s="584" t="s">
        <v>815</v>
      </c>
      <c r="C20" s="583" t="s">
        <v>1066</v>
      </c>
      <c r="D20" s="173">
        <v>60</v>
      </c>
      <c r="E20" s="462">
        <v>1350</v>
      </c>
      <c r="F20" s="499">
        <v>241</v>
      </c>
      <c r="G20" s="499">
        <v>4200</v>
      </c>
      <c r="H20" s="601">
        <v>593</v>
      </c>
      <c r="I20" s="601">
        <v>9120</v>
      </c>
      <c r="J20" s="721">
        <v>930</v>
      </c>
      <c r="K20" s="721">
        <v>14625</v>
      </c>
      <c r="L20" s="819">
        <v>1206</v>
      </c>
      <c r="M20" s="819">
        <v>20000</v>
      </c>
    </row>
    <row r="21" spans="1:27">
      <c r="A21" s="359">
        <v>16</v>
      </c>
      <c r="B21" s="379" t="s">
        <v>359</v>
      </c>
      <c r="C21" s="583" t="s">
        <v>1066</v>
      </c>
      <c r="D21" s="173">
        <v>0</v>
      </c>
      <c r="E21" s="462">
        <v>365</v>
      </c>
      <c r="F21" s="499">
        <v>26</v>
      </c>
      <c r="G21" s="499">
        <v>495</v>
      </c>
      <c r="H21" s="601">
        <v>26</v>
      </c>
      <c r="I21" s="601">
        <v>500</v>
      </c>
      <c r="J21" s="721">
        <v>26</v>
      </c>
      <c r="K21" s="721">
        <v>500</v>
      </c>
      <c r="L21" s="819">
        <v>26</v>
      </c>
      <c r="M21" s="819">
        <v>500</v>
      </c>
    </row>
    <row r="22" spans="1:27">
      <c r="A22" s="359">
        <v>17</v>
      </c>
      <c r="B22" s="178" t="s">
        <v>978</v>
      </c>
      <c r="C22" s="583" t="s">
        <v>1067</v>
      </c>
      <c r="D22" s="173">
        <v>0</v>
      </c>
      <c r="E22" s="462">
        <v>10</v>
      </c>
      <c r="F22" s="499">
        <v>0</v>
      </c>
      <c r="G22" s="499">
        <v>195</v>
      </c>
      <c r="H22" s="601">
        <v>0</v>
      </c>
      <c r="I22" s="601">
        <v>195</v>
      </c>
      <c r="J22" s="721">
        <v>0</v>
      </c>
      <c r="K22" s="721">
        <v>195</v>
      </c>
      <c r="L22" s="819">
        <v>0</v>
      </c>
      <c r="M22" s="819">
        <v>235</v>
      </c>
    </row>
    <row r="23" spans="1:27">
      <c r="A23" s="359">
        <v>18</v>
      </c>
      <c r="B23" s="584" t="s">
        <v>1068</v>
      </c>
      <c r="C23" s="583" t="s">
        <v>1067</v>
      </c>
      <c r="D23" s="173">
        <v>0</v>
      </c>
      <c r="E23" s="462">
        <v>0</v>
      </c>
      <c r="F23" s="499">
        <v>0</v>
      </c>
      <c r="G23" s="499">
        <v>0</v>
      </c>
      <c r="H23" s="601">
        <v>0</v>
      </c>
      <c r="I23" s="601">
        <v>0</v>
      </c>
      <c r="J23" s="721">
        <v>0</v>
      </c>
      <c r="K23" s="721">
        <v>0</v>
      </c>
      <c r="L23" s="819">
        <v>0</v>
      </c>
      <c r="M23" s="819">
        <v>0</v>
      </c>
    </row>
    <row r="24" spans="1:27">
      <c r="A24" s="359">
        <v>19</v>
      </c>
      <c r="B24" s="379" t="s">
        <v>201</v>
      </c>
      <c r="C24" s="583" t="s">
        <v>1067</v>
      </c>
      <c r="D24" s="173">
        <v>5</v>
      </c>
      <c r="E24" s="462">
        <v>235</v>
      </c>
      <c r="F24" s="499">
        <v>17</v>
      </c>
      <c r="G24" s="499">
        <v>365</v>
      </c>
      <c r="H24" s="601">
        <v>20</v>
      </c>
      <c r="I24" s="601">
        <v>415</v>
      </c>
      <c r="J24" s="721">
        <v>21</v>
      </c>
      <c r="K24" s="721">
        <v>505</v>
      </c>
      <c r="L24" s="819">
        <v>21</v>
      </c>
      <c r="M24" s="819">
        <v>555</v>
      </c>
    </row>
    <row r="25" spans="1:27">
      <c r="A25" s="359">
        <v>20</v>
      </c>
      <c r="B25" s="584" t="s">
        <v>818</v>
      </c>
      <c r="C25" s="583" t="s">
        <v>1067</v>
      </c>
      <c r="D25" s="173">
        <v>3</v>
      </c>
      <c r="E25" s="462">
        <v>230</v>
      </c>
      <c r="F25" s="499">
        <v>17</v>
      </c>
      <c r="G25" s="499">
        <v>410</v>
      </c>
      <c r="H25" s="601">
        <v>26</v>
      </c>
      <c r="I25" s="601">
        <v>500</v>
      </c>
      <c r="J25" s="721">
        <v>29</v>
      </c>
      <c r="K25" s="721">
        <v>605</v>
      </c>
      <c r="L25" s="819">
        <v>32</v>
      </c>
      <c r="M25" s="819">
        <v>715</v>
      </c>
    </row>
    <row r="26" spans="1:27">
      <c r="A26" s="359">
        <v>22</v>
      </c>
      <c r="B26" s="584" t="s">
        <v>634</v>
      </c>
      <c r="C26" s="583" t="s">
        <v>1067</v>
      </c>
      <c r="D26" s="173">
        <v>0</v>
      </c>
      <c r="E26" s="462">
        <v>155</v>
      </c>
      <c r="F26" s="499">
        <v>0</v>
      </c>
      <c r="G26" s="499">
        <v>155</v>
      </c>
      <c r="H26" s="601">
        <v>0</v>
      </c>
      <c r="I26" s="601">
        <v>165</v>
      </c>
      <c r="J26" s="721">
        <v>0</v>
      </c>
      <c r="K26" s="721">
        <v>170</v>
      </c>
      <c r="L26" s="819">
        <v>0</v>
      </c>
      <c r="M26" s="819">
        <v>170</v>
      </c>
    </row>
    <row r="27" spans="1:27">
      <c r="A27" s="359">
        <v>23</v>
      </c>
      <c r="B27" s="173" t="s">
        <v>993</v>
      </c>
      <c r="C27" s="583" t="s">
        <v>1067</v>
      </c>
      <c r="D27" s="173">
        <v>0</v>
      </c>
      <c r="E27" s="462">
        <v>185</v>
      </c>
      <c r="F27" s="499">
        <v>4</v>
      </c>
      <c r="G27" s="499">
        <v>275</v>
      </c>
      <c r="H27" s="601">
        <v>6</v>
      </c>
      <c r="I27" s="601">
        <v>315</v>
      </c>
      <c r="J27" s="721">
        <v>6</v>
      </c>
      <c r="K27" s="721">
        <v>345</v>
      </c>
      <c r="L27" s="819">
        <v>6</v>
      </c>
      <c r="M27" s="819">
        <v>465</v>
      </c>
      <c r="O27" s="476" t="s">
        <v>2018</v>
      </c>
      <c r="P27" s="477"/>
      <c r="Q27" s="477"/>
      <c r="R27" s="477"/>
      <c r="S27" s="477"/>
      <c r="T27" s="477"/>
      <c r="U27" s="477"/>
      <c r="V27" s="477"/>
      <c r="W27" s="477"/>
      <c r="X27" s="477"/>
      <c r="Y27" s="477"/>
      <c r="Z27" s="477"/>
      <c r="AA27" s="477"/>
    </row>
    <row r="28" spans="1:27">
      <c r="A28" s="359">
        <v>24</v>
      </c>
      <c r="B28" s="379" t="s">
        <v>872</v>
      </c>
      <c r="C28" s="583" t="s">
        <v>1067</v>
      </c>
      <c r="D28" s="173">
        <v>70</v>
      </c>
      <c r="E28" s="462">
        <v>1615</v>
      </c>
      <c r="F28" s="499">
        <v>135</v>
      </c>
      <c r="G28" s="499">
        <v>2795</v>
      </c>
      <c r="H28" s="601">
        <v>324</v>
      </c>
      <c r="I28" s="601">
        <v>6905</v>
      </c>
      <c r="J28" s="721">
        <v>525</v>
      </c>
      <c r="K28" s="721">
        <v>11090</v>
      </c>
      <c r="L28" s="819">
        <v>570</v>
      </c>
      <c r="M28" s="819">
        <v>12415</v>
      </c>
      <c r="O28" s="476"/>
      <c r="P28" s="477"/>
      <c r="Q28" s="477"/>
      <c r="R28" s="477"/>
      <c r="S28" s="477"/>
      <c r="T28" s="477"/>
      <c r="U28" s="477"/>
      <c r="V28" s="477"/>
      <c r="W28" s="477"/>
      <c r="X28" s="477"/>
      <c r="Y28" s="477"/>
      <c r="Z28" s="477"/>
      <c r="AA28" s="477"/>
    </row>
    <row r="29" spans="1:27">
      <c r="A29" s="359">
        <v>25</v>
      </c>
      <c r="B29" s="584" t="s">
        <v>626</v>
      </c>
      <c r="C29" s="583" t="s">
        <v>1067</v>
      </c>
      <c r="D29" s="173">
        <v>11</v>
      </c>
      <c r="E29" s="462">
        <v>295</v>
      </c>
      <c r="F29" s="499">
        <v>32</v>
      </c>
      <c r="G29" s="499">
        <v>600</v>
      </c>
      <c r="H29" s="601">
        <v>40</v>
      </c>
      <c r="I29" s="601">
        <v>710</v>
      </c>
      <c r="J29" s="721">
        <v>45</v>
      </c>
      <c r="K29" s="721">
        <v>890</v>
      </c>
      <c r="L29" s="819">
        <v>58</v>
      </c>
      <c r="M29" s="819">
        <v>1175</v>
      </c>
    </row>
    <row r="30" spans="1:27">
      <c r="A30" s="359">
        <v>26</v>
      </c>
      <c r="B30" s="584" t="s">
        <v>140</v>
      </c>
      <c r="C30" s="583" t="s">
        <v>1067</v>
      </c>
      <c r="D30" s="173">
        <v>0</v>
      </c>
      <c r="E30" s="462">
        <v>185</v>
      </c>
      <c r="F30" s="499">
        <v>0</v>
      </c>
      <c r="G30" s="499">
        <v>195</v>
      </c>
      <c r="H30" s="601">
        <v>21</v>
      </c>
      <c r="I30" s="601">
        <v>530</v>
      </c>
      <c r="J30" s="721">
        <v>45</v>
      </c>
      <c r="K30" s="721">
        <v>875</v>
      </c>
      <c r="L30" s="819">
        <v>57</v>
      </c>
      <c r="M30" s="819">
        <v>1190</v>
      </c>
    </row>
    <row r="31" spans="1:27">
      <c r="A31" s="359">
        <v>27</v>
      </c>
      <c r="B31" s="584" t="s">
        <v>613</v>
      </c>
      <c r="C31" s="583" t="s">
        <v>1067</v>
      </c>
      <c r="D31" s="173">
        <v>2</v>
      </c>
      <c r="E31" s="462">
        <v>185</v>
      </c>
      <c r="F31" s="499">
        <v>2</v>
      </c>
      <c r="G31" s="499">
        <v>185</v>
      </c>
      <c r="H31" s="601">
        <v>2</v>
      </c>
      <c r="I31" s="601">
        <v>185</v>
      </c>
      <c r="J31" s="721">
        <v>2</v>
      </c>
      <c r="K31" s="721">
        <v>185</v>
      </c>
      <c r="L31" s="819">
        <v>9</v>
      </c>
      <c r="M31" s="819">
        <v>225</v>
      </c>
    </row>
    <row r="32" spans="1:27">
      <c r="A32" s="359">
        <v>28</v>
      </c>
      <c r="B32" s="584" t="s">
        <v>915</v>
      </c>
      <c r="C32" s="583" t="s">
        <v>1067</v>
      </c>
      <c r="D32" s="173">
        <v>4</v>
      </c>
      <c r="E32" s="462">
        <v>145</v>
      </c>
      <c r="F32" s="499">
        <v>4</v>
      </c>
      <c r="G32" s="499">
        <v>145</v>
      </c>
      <c r="H32" s="601">
        <v>12</v>
      </c>
      <c r="I32" s="601">
        <v>155</v>
      </c>
      <c r="J32" s="721">
        <v>12</v>
      </c>
      <c r="K32" s="721">
        <v>190</v>
      </c>
      <c r="L32" s="819">
        <v>12</v>
      </c>
      <c r="M32" s="819">
        <v>190</v>
      </c>
    </row>
    <row r="33" spans="1:27">
      <c r="A33" s="359">
        <v>29</v>
      </c>
      <c r="B33" s="584" t="s">
        <v>589</v>
      </c>
      <c r="C33" s="583" t="s">
        <v>1067</v>
      </c>
      <c r="D33" s="173">
        <v>89</v>
      </c>
      <c r="E33" s="462">
        <v>630</v>
      </c>
      <c r="F33" s="499">
        <v>97</v>
      </c>
      <c r="G33" s="499">
        <v>730</v>
      </c>
      <c r="H33" s="601">
        <v>115</v>
      </c>
      <c r="I33" s="601">
        <v>835</v>
      </c>
      <c r="J33" s="721">
        <v>136</v>
      </c>
      <c r="K33" s="721">
        <v>1080</v>
      </c>
      <c r="L33" s="819">
        <v>157</v>
      </c>
      <c r="M33" s="819">
        <v>1445</v>
      </c>
    </row>
    <row r="34" spans="1:27">
      <c r="A34" s="359">
        <v>30</v>
      </c>
      <c r="B34" s="584" t="s">
        <v>1548</v>
      </c>
      <c r="C34" s="583" t="s">
        <v>1070</v>
      </c>
      <c r="D34" s="173">
        <v>6</v>
      </c>
      <c r="E34" s="462">
        <v>295</v>
      </c>
      <c r="F34" s="499">
        <v>30</v>
      </c>
      <c r="G34" s="499">
        <v>525</v>
      </c>
      <c r="H34" s="601">
        <v>57</v>
      </c>
      <c r="I34" s="601">
        <v>1005</v>
      </c>
      <c r="J34" s="721">
        <v>57</v>
      </c>
      <c r="K34" s="721">
        <v>1030</v>
      </c>
      <c r="L34" s="819">
        <v>66</v>
      </c>
      <c r="M34" s="819">
        <v>1235</v>
      </c>
    </row>
    <row r="35" spans="1:27" ht="30">
      <c r="A35" s="359">
        <v>31</v>
      </c>
      <c r="B35" s="584" t="s">
        <v>200</v>
      </c>
      <c r="C35" s="583" t="s">
        <v>1070</v>
      </c>
      <c r="D35" s="173">
        <v>0</v>
      </c>
      <c r="E35" s="462">
        <v>160</v>
      </c>
      <c r="F35" s="499">
        <v>3</v>
      </c>
      <c r="G35" s="499">
        <v>230</v>
      </c>
      <c r="H35" s="601">
        <v>16</v>
      </c>
      <c r="I35" s="601">
        <v>365</v>
      </c>
      <c r="J35" s="721">
        <v>25</v>
      </c>
      <c r="K35" s="721">
        <v>445</v>
      </c>
      <c r="L35" s="819">
        <v>33</v>
      </c>
      <c r="M35" s="819">
        <v>570</v>
      </c>
    </row>
    <row r="36" spans="1:27">
      <c r="A36" s="359">
        <v>32</v>
      </c>
      <c r="B36" s="586" t="s">
        <v>1201</v>
      </c>
      <c r="C36" s="583" t="s">
        <v>1070</v>
      </c>
      <c r="D36" s="173">
        <v>21</v>
      </c>
      <c r="E36" s="462">
        <v>310</v>
      </c>
      <c r="F36" s="499">
        <v>26</v>
      </c>
      <c r="G36" s="499">
        <v>465</v>
      </c>
      <c r="H36" s="601">
        <v>46</v>
      </c>
      <c r="I36" s="601">
        <v>860</v>
      </c>
      <c r="J36" s="721">
        <v>60</v>
      </c>
      <c r="K36" s="721">
        <v>1180</v>
      </c>
      <c r="L36" s="819">
        <v>72</v>
      </c>
      <c r="M36" s="819">
        <v>1520</v>
      </c>
    </row>
    <row r="37" spans="1:27">
      <c r="A37" s="359">
        <v>33</v>
      </c>
      <c r="B37" s="173" t="s">
        <v>282</v>
      </c>
      <c r="C37" s="583" t="s">
        <v>1070</v>
      </c>
      <c r="D37" s="173">
        <v>23</v>
      </c>
      <c r="E37" s="462">
        <v>425</v>
      </c>
      <c r="F37" s="499">
        <v>55</v>
      </c>
      <c r="G37" s="499">
        <v>695</v>
      </c>
      <c r="H37" s="601">
        <v>96</v>
      </c>
      <c r="I37" s="601">
        <v>1100</v>
      </c>
      <c r="J37" s="721">
        <v>104</v>
      </c>
      <c r="K37" s="721">
        <v>1190</v>
      </c>
      <c r="L37" s="819">
        <v>104</v>
      </c>
      <c r="M37" s="819">
        <v>1400</v>
      </c>
    </row>
    <row r="38" spans="1:27">
      <c r="A38" s="359">
        <v>34</v>
      </c>
      <c r="B38" s="584" t="s">
        <v>627</v>
      </c>
      <c r="C38" s="583" t="s">
        <v>1070</v>
      </c>
      <c r="D38" s="173">
        <v>13</v>
      </c>
      <c r="E38" s="462">
        <v>465</v>
      </c>
      <c r="F38" s="499">
        <v>21</v>
      </c>
      <c r="G38" s="499">
        <v>675</v>
      </c>
      <c r="H38" s="601">
        <v>22</v>
      </c>
      <c r="I38" s="601">
        <v>845</v>
      </c>
      <c r="J38" s="721">
        <v>32</v>
      </c>
      <c r="K38" s="721">
        <v>1060</v>
      </c>
      <c r="L38" s="819">
        <v>32</v>
      </c>
      <c r="M38" s="819">
        <v>1260</v>
      </c>
    </row>
    <row r="39" spans="1:27">
      <c r="A39" s="359">
        <v>35</v>
      </c>
      <c r="B39" s="584" t="s">
        <v>193</v>
      </c>
      <c r="C39" s="583" t="s">
        <v>1071</v>
      </c>
      <c r="D39" s="173">
        <v>1</v>
      </c>
      <c r="E39" s="462">
        <v>60</v>
      </c>
      <c r="F39" s="499">
        <v>1</v>
      </c>
      <c r="G39" s="499">
        <v>240</v>
      </c>
      <c r="H39" s="601">
        <v>1</v>
      </c>
      <c r="I39" s="601">
        <v>385</v>
      </c>
      <c r="J39" s="721">
        <v>7</v>
      </c>
      <c r="K39" s="721">
        <v>445</v>
      </c>
      <c r="L39" s="819">
        <v>9</v>
      </c>
      <c r="M39" s="819">
        <v>510</v>
      </c>
    </row>
    <row r="40" spans="1:27">
      <c r="A40" s="359">
        <v>36</v>
      </c>
      <c r="B40" s="584" t="s">
        <v>202</v>
      </c>
      <c r="C40" s="583" t="s">
        <v>1071</v>
      </c>
      <c r="D40" s="173">
        <v>0</v>
      </c>
      <c r="E40" s="462">
        <v>175</v>
      </c>
      <c r="F40" s="499">
        <v>4</v>
      </c>
      <c r="G40" s="499">
        <v>250</v>
      </c>
      <c r="H40" s="601">
        <v>15</v>
      </c>
      <c r="I40" s="601">
        <v>375</v>
      </c>
      <c r="J40" s="721">
        <v>15</v>
      </c>
      <c r="K40" s="721">
        <v>380</v>
      </c>
      <c r="L40" s="819">
        <v>19</v>
      </c>
      <c r="M40" s="819">
        <v>420</v>
      </c>
    </row>
    <row r="41" spans="1:27">
      <c r="A41" s="359">
        <v>37</v>
      </c>
      <c r="B41" s="584" t="s">
        <v>590</v>
      </c>
      <c r="C41" s="583" t="s">
        <v>1071</v>
      </c>
      <c r="D41" s="173">
        <v>13</v>
      </c>
      <c r="E41" s="462">
        <v>465</v>
      </c>
      <c r="F41" s="499">
        <v>23</v>
      </c>
      <c r="G41" s="499">
        <v>755</v>
      </c>
      <c r="H41" s="601">
        <v>41</v>
      </c>
      <c r="I41" s="601">
        <v>1240</v>
      </c>
      <c r="J41" s="721">
        <v>53</v>
      </c>
      <c r="K41" s="721">
        <v>1592</v>
      </c>
      <c r="L41" s="819">
        <v>64</v>
      </c>
      <c r="M41" s="819">
        <v>1907</v>
      </c>
    </row>
    <row r="42" spans="1:27">
      <c r="A42" s="359">
        <v>38</v>
      </c>
      <c r="B42" s="584" t="s">
        <v>605</v>
      </c>
      <c r="C42" s="583" t="s">
        <v>1071</v>
      </c>
      <c r="D42" s="173">
        <v>47</v>
      </c>
      <c r="E42" s="462">
        <v>915</v>
      </c>
      <c r="F42" s="499">
        <v>68</v>
      </c>
      <c r="G42" s="499">
        <v>1320</v>
      </c>
      <c r="H42" s="601">
        <v>99</v>
      </c>
      <c r="I42" s="601">
        <v>1770</v>
      </c>
      <c r="J42" s="721">
        <v>107</v>
      </c>
      <c r="K42" s="721">
        <v>1940</v>
      </c>
      <c r="L42" s="819">
        <v>117</v>
      </c>
      <c r="M42" s="819">
        <v>2105</v>
      </c>
    </row>
    <row r="43" spans="1:27">
      <c r="A43" s="359">
        <v>39</v>
      </c>
      <c r="B43" s="173" t="s">
        <v>142</v>
      </c>
      <c r="C43" s="583" t="s">
        <v>1060</v>
      </c>
      <c r="D43" s="173">
        <v>42</v>
      </c>
      <c r="E43" s="462">
        <v>815</v>
      </c>
      <c r="F43" s="499">
        <v>53</v>
      </c>
      <c r="G43" s="499">
        <v>1080</v>
      </c>
      <c r="H43" s="601">
        <v>80</v>
      </c>
      <c r="I43" s="601">
        <v>1490</v>
      </c>
      <c r="J43" s="721">
        <v>103</v>
      </c>
      <c r="K43" s="721">
        <v>1755</v>
      </c>
      <c r="L43" s="819">
        <v>127</v>
      </c>
      <c r="M43" s="819">
        <v>2050</v>
      </c>
    </row>
    <row r="44" spans="1:27">
      <c r="A44" s="359">
        <v>40</v>
      </c>
      <c r="B44" s="379" t="s">
        <v>350</v>
      </c>
      <c r="C44" s="583" t="s">
        <v>1060</v>
      </c>
      <c r="D44" s="173">
        <v>0</v>
      </c>
      <c r="E44" s="462">
        <v>220</v>
      </c>
      <c r="F44" s="499">
        <v>2</v>
      </c>
      <c r="G44" s="499">
        <v>305</v>
      </c>
      <c r="H44" s="601">
        <v>49</v>
      </c>
      <c r="I44" s="601">
        <v>1390</v>
      </c>
      <c r="J44" s="721">
        <v>49</v>
      </c>
      <c r="K44" s="721">
        <v>1460</v>
      </c>
      <c r="L44" s="819">
        <v>49</v>
      </c>
      <c r="M44" s="819">
        <v>1505</v>
      </c>
    </row>
    <row r="45" spans="1:27">
      <c r="A45" s="359">
        <v>41</v>
      </c>
      <c r="B45" s="379" t="s">
        <v>633</v>
      </c>
      <c r="C45" s="583" t="s">
        <v>1060</v>
      </c>
      <c r="D45" s="173">
        <v>8</v>
      </c>
      <c r="E45" s="462">
        <v>255</v>
      </c>
      <c r="F45" s="499">
        <v>87</v>
      </c>
      <c r="G45" s="499">
        <v>1435</v>
      </c>
      <c r="H45" s="601">
        <v>153</v>
      </c>
      <c r="I45" s="601">
        <v>2875</v>
      </c>
      <c r="J45" s="721">
        <v>158</v>
      </c>
      <c r="K45" s="721">
        <v>3005</v>
      </c>
      <c r="L45" s="819">
        <v>179</v>
      </c>
      <c r="M45" s="819">
        <v>3390</v>
      </c>
    </row>
    <row r="46" spans="1:27">
      <c r="A46" s="359">
        <v>42</v>
      </c>
      <c r="B46" s="584" t="s">
        <v>604</v>
      </c>
      <c r="C46" s="583" t="s">
        <v>1060</v>
      </c>
      <c r="D46" s="173">
        <v>31</v>
      </c>
      <c r="E46" s="462">
        <v>768</v>
      </c>
      <c r="F46" s="499">
        <v>56</v>
      </c>
      <c r="G46" s="499">
        <v>1223</v>
      </c>
      <c r="H46" s="601">
        <v>62</v>
      </c>
      <c r="I46" s="601">
        <v>1368</v>
      </c>
      <c r="J46" s="721">
        <v>65</v>
      </c>
      <c r="K46" s="721">
        <v>1458</v>
      </c>
      <c r="L46" s="819">
        <v>68</v>
      </c>
      <c r="M46" s="819">
        <v>1608</v>
      </c>
    </row>
    <row r="47" spans="1:27">
      <c r="A47" s="359">
        <v>43</v>
      </c>
      <c r="B47" s="584" t="s">
        <v>591</v>
      </c>
      <c r="C47" s="583" t="s">
        <v>1060</v>
      </c>
      <c r="D47" s="173">
        <v>2</v>
      </c>
      <c r="E47" s="462">
        <v>220</v>
      </c>
      <c r="F47" s="499">
        <v>9</v>
      </c>
      <c r="G47" s="499">
        <v>375</v>
      </c>
      <c r="H47" s="601">
        <v>58</v>
      </c>
      <c r="I47" s="601">
        <v>1345</v>
      </c>
      <c r="J47" s="721">
        <v>62</v>
      </c>
      <c r="K47" s="721">
        <v>1430</v>
      </c>
      <c r="L47" s="819">
        <v>62</v>
      </c>
      <c r="M47" s="819">
        <v>1460</v>
      </c>
    </row>
    <row r="48" spans="1:27">
      <c r="A48" s="359">
        <v>44</v>
      </c>
      <c r="B48" s="584" t="s">
        <v>606</v>
      </c>
      <c r="C48" s="583" t="s">
        <v>1060</v>
      </c>
      <c r="D48" s="173">
        <v>117</v>
      </c>
      <c r="E48" s="462">
        <v>1395</v>
      </c>
      <c r="F48" s="499">
        <v>211</v>
      </c>
      <c r="G48" s="499">
        <v>2960</v>
      </c>
      <c r="H48" s="601">
        <v>279</v>
      </c>
      <c r="I48" s="601">
        <v>4240</v>
      </c>
      <c r="J48" s="721">
        <v>340</v>
      </c>
      <c r="K48" s="721">
        <v>4960</v>
      </c>
      <c r="L48" s="819">
        <v>363</v>
      </c>
      <c r="M48" s="819">
        <v>5405</v>
      </c>
      <c r="O48" s="476" t="s">
        <v>2017</v>
      </c>
      <c r="P48" s="477"/>
      <c r="Q48" s="477"/>
      <c r="R48" s="477"/>
      <c r="S48" s="477"/>
      <c r="T48" s="477"/>
      <c r="U48" s="477"/>
      <c r="V48" s="477"/>
      <c r="W48" s="477"/>
      <c r="X48" s="477"/>
      <c r="Y48" s="477"/>
      <c r="Z48" s="477"/>
      <c r="AA48" s="477"/>
    </row>
    <row r="49" spans="1:27" ht="18" customHeight="1">
      <c r="A49" s="359">
        <v>45</v>
      </c>
      <c r="B49" s="584" t="s">
        <v>197</v>
      </c>
      <c r="C49" s="583" t="s">
        <v>1060</v>
      </c>
      <c r="D49" s="173">
        <v>37</v>
      </c>
      <c r="E49" s="462">
        <v>565</v>
      </c>
      <c r="F49" s="499">
        <v>62</v>
      </c>
      <c r="G49" s="499">
        <v>890</v>
      </c>
      <c r="H49" s="601">
        <v>107</v>
      </c>
      <c r="I49" s="601">
        <v>1750</v>
      </c>
      <c r="J49" s="721">
        <v>110</v>
      </c>
      <c r="K49" s="721">
        <v>1845</v>
      </c>
      <c r="L49" s="819">
        <v>117</v>
      </c>
      <c r="M49" s="819">
        <v>1965</v>
      </c>
      <c r="O49" s="476"/>
      <c r="P49" s="477"/>
      <c r="Q49" s="477"/>
      <c r="R49" s="477"/>
      <c r="S49" s="477"/>
      <c r="T49" s="477"/>
      <c r="U49" s="477"/>
      <c r="V49" s="477"/>
      <c r="W49" s="477"/>
      <c r="X49" s="477"/>
      <c r="Y49" s="477"/>
      <c r="Z49" s="477"/>
      <c r="AA49" s="477"/>
    </row>
    <row r="50" spans="1:27">
      <c r="A50" s="359">
        <v>46</v>
      </c>
      <c r="B50" s="584" t="s">
        <v>834</v>
      </c>
      <c r="C50" s="583" t="s">
        <v>1060</v>
      </c>
      <c r="D50" s="173">
        <v>11</v>
      </c>
      <c r="E50" s="462">
        <v>180</v>
      </c>
      <c r="F50" s="499">
        <v>11</v>
      </c>
      <c r="G50" s="499">
        <v>270</v>
      </c>
      <c r="H50" s="601">
        <v>37</v>
      </c>
      <c r="I50" s="601">
        <v>959</v>
      </c>
      <c r="J50" s="721">
        <v>50</v>
      </c>
      <c r="K50" s="721">
        <v>1119</v>
      </c>
      <c r="L50" s="819">
        <v>52</v>
      </c>
      <c r="M50" s="819">
        <v>1134</v>
      </c>
    </row>
    <row r="51" spans="1:27">
      <c r="A51" s="359">
        <v>47</v>
      </c>
      <c r="B51" s="584" t="s">
        <v>628</v>
      </c>
      <c r="C51" s="583" t="s">
        <v>1060</v>
      </c>
      <c r="D51" s="173">
        <v>1</v>
      </c>
      <c r="E51" s="462">
        <v>170</v>
      </c>
      <c r="F51" s="499">
        <v>1</v>
      </c>
      <c r="G51" s="499">
        <v>175</v>
      </c>
      <c r="H51" s="601">
        <v>1</v>
      </c>
      <c r="I51" s="601">
        <v>195</v>
      </c>
      <c r="J51" s="721">
        <v>1</v>
      </c>
      <c r="K51" s="721">
        <v>195</v>
      </c>
      <c r="L51" s="819">
        <v>10</v>
      </c>
      <c r="M51" s="819">
        <v>210</v>
      </c>
    </row>
    <row r="52" spans="1:27" ht="18" customHeight="1">
      <c r="A52" s="359">
        <v>48</v>
      </c>
      <c r="B52" s="584" t="s">
        <v>360</v>
      </c>
      <c r="C52" s="583" t="s">
        <v>1060</v>
      </c>
      <c r="D52" s="173">
        <v>9</v>
      </c>
      <c r="E52" s="462">
        <v>265</v>
      </c>
      <c r="F52" s="499">
        <v>12</v>
      </c>
      <c r="G52" s="499">
        <v>410</v>
      </c>
      <c r="H52" s="601">
        <v>24</v>
      </c>
      <c r="I52" s="601">
        <v>780</v>
      </c>
      <c r="J52" s="721">
        <v>31</v>
      </c>
      <c r="K52" s="721">
        <v>910</v>
      </c>
      <c r="L52" s="819">
        <v>37</v>
      </c>
      <c r="M52" s="819">
        <v>1025</v>
      </c>
    </row>
    <row r="53" spans="1:27">
      <c r="A53" s="359">
        <v>49</v>
      </c>
      <c r="B53" s="584" t="s">
        <v>629</v>
      </c>
      <c r="C53" s="583" t="s">
        <v>1060</v>
      </c>
      <c r="D53" s="173">
        <v>0</v>
      </c>
      <c r="E53" s="462">
        <v>155</v>
      </c>
      <c r="F53" s="499">
        <v>0</v>
      </c>
      <c r="G53" s="499">
        <v>160</v>
      </c>
      <c r="H53" s="601">
        <v>0</v>
      </c>
      <c r="I53" s="601">
        <v>170</v>
      </c>
      <c r="J53" s="721">
        <v>0</v>
      </c>
      <c r="K53" s="721">
        <v>175</v>
      </c>
      <c r="L53" s="819">
        <v>0</v>
      </c>
      <c r="M53" s="819">
        <v>195</v>
      </c>
    </row>
    <row r="54" spans="1:27">
      <c r="A54" s="359">
        <v>50</v>
      </c>
      <c r="B54" s="584" t="s">
        <v>620</v>
      </c>
      <c r="C54" s="583" t="s">
        <v>1060</v>
      </c>
      <c r="D54" s="173">
        <v>3</v>
      </c>
      <c r="E54" s="462">
        <v>475</v>
      </c>
      <c r="F54" s="499">
        <v>8</v>
      </c>
      <c r="G54" s="499">
        <v>500</v>
      </c>
      <c r="H54" s="601">
        <v>8</v>
      </c>
      <c r="I54" s="601">
        <v>590</v>
      </c>
      <c r="J54" s="721">
        <v>8</v>
      </c>
      <c r="K54" s="721">
        <v>615</v>
      </c>
      <c r="L54" s="819">
        <v>8</v>
      </c>
      <c r="M54" s="819">
        <v>760</v>
      </c>
    </row>
    <row r="55" spans="1:27">
      <c r="A55" s="359">
        <v>51</v>
      </c>
      <c r="B55" s="173" t="s">
        <v>608</v>
      </c>
      <c r="C55" s="583" t="s">
        <v>1060</v>
      </c>
      <c r="D55" s="173">
        <v>3</v>
      </c>
      <c r="E55" s="462">
        <v>110</v>
      </c>
      <c r="F55" s="499">
        <v>5</v>
      </c>
      <c r="G55" s="499">
        <v>290</v>
      </c>
      <c r="H55" s="601">
        <v>5</v>
      </c>
      <c r="I55" s="601">
        <v>435</v>
      </c>
      <c r="J55" s="721">
        <v>15</v>
      </c>
      <c r="K55" s="721">
        <v>540</v>
      </c>
      <c r="L55" s="819">
        <v>18</v>
      </c>
      <c r="M55" s="819">
        <v>565</v>
      </c>
      <c r="O55" s="202"/>
    </row>
    <row r="56" spans="1:27">
      <c r="A56" s="359">
        <v>52</v>
      </c>
      <c r="B56" s="584" t="s">
        <v>610</v>
      </c>
      <c r="C56" s="583" t="s">
        <v>1060</v>
      </c>
      <c r="D56" s="173">
        <v>0</v>
      </c>
      <c r="E56" s="462">
        <v>180</v>
      </c>
      <c r="F56" s="499">
        <v>0</v>
      </c>
      <c r="G56" s="499">
        <v>195</v>
      </c>
      <c r="H56" s="601">
        <v>0</v>
      </c>
      <c r="I56" s="601">
        <v>280</v>
      </c>
      <c r="J56" s="721">
        <v>0</v>
      </c>
      <c r="K56" s="721">
        <v>280</v>
      </c>
      <c r="L56" s="819">
        <v>0</v>
      </c>
      <c r="M56" s="819">
        <v>295</v>
      </c>
      <c r="O56" s="202"/>
    </row>
    <row r="57" spans="1:27">
      <c r="A57" s="359">
        <v>53</v>
      </c>
      <c r="B57" s="584" t="s">
        <v>611</v>
      </c>
      <c r="C57" s="583" t="s">
        <v>1060</v>
      </c>
      <c r="D57" s="173">
        <v>0</v>
      </c>
      <c r="E57" s="462">
        <v>155</v>
      </c>
      <c r="F57" s="499">
        <v>0</v>
      </c>
      <c r="G57" s="499">
        <v>155</v>
      </c>
      <c r="H57" s="601">
        <v>0</v>
      </c>
      <c r="I57" s="601">
        <v>160</v>
      </c>
      <c r="J57" s="721">
        <v>0</v>
      </c>
      <c r="K57" s="721">
        <v>160</v>
      </c>
      <c r="L57" s="819">
        <v>0</v>
      </c>
      <c r="M57" s="819">
        <v>160</v>
      </c>
    </row>
    <row r="58" spans="1:27">
      <c r="A58" s="359">
        <v>54</v>
      </c>
      <c r="B58" s="584" t="s">
        <v>844</v>
      </c>
      <c r="C58" s="583" t="s">
        <v>1060</v>
      </c>
      <c r="D58" s="173">
        <v>3</v>
      </c>
      <c r="E58" s="462">
        <v>160</v>
      </c>
      <c r="F58" s="499">
        <v>3</v>
      </c>
      <c r="G58" s="499">
        <v>160</v>
      </c>
      <c r="H58" s="601">
        <v>3</v>
      </c>
      <c r="I58" s="601">
        <v>165</v>
      </c>
      <c r="J58" s="721">
        <v>3</v>
      </c>
      <c r="K58" s="721">
        <v>185</v>
      </c>
      <c r="L58" s="819">
        <v>4</v>
      </c>
      <c r="M58" s="819">
        <v>210</v>
      </c>
    </row>
    <row r="59" spans="1:27">
      <c r="A59" s="359">
        <v>55</v>
      </c>
      <c r="B59" s="584" t="s">
        <v>616</v>
      </c>
      <c r="C59" s="583" t="s">
        <v>1060</v>
      </c>
      <c r="D59" s="173">
        <v>1</v>
      </c>
      <c r="E59" s="462">
        <v>160</v>
      </c>
      <c r="F59" s="499">
        <v>9</v>
      </c>
      <c r="G59" s="499">
        <v>230</v>
      </c>
      <c r="H59" s="601">
        <v>10</v>
      </c>
      <c r="I59" s="601">
        <v>240</v>
      </c>
      <c r="J59" s="721">
        <v>10</v>
      </c>
      <c r="K59" s="721">
        <v>240</v>
      </c>
      <c r="L59" s="819">
        <v>10</v>
      </c>
      <c r="M59" s="819">
        <v>240</v>
      </c>
    </row>
    <row r="60" spans="1:27">
      <c r="A60" s="359">
        <v>56</v>
      </c>
      <c r="B60" s="584" t="s">
        <v>617</v>
      </c>
      <c r="C60" s="583" t="s">
        <v>1060</v>
      </c>
      <c r="D60" s="173">
        <v>5</v>
      </c>
      <c r="E60" s="462">
        <v>120</v>
      </c>
      <c r="F60" s="499">
        <v>5</v>
      </c>
      <c r="G60" s="499">
        <v>200</v>
      </c>
      <c r="H60" s="601">
        <v>5</v>
      </c>
      <c r="I60" s="601">
        <v>215</v>
      </c>
      <c r="J60" s="721">
        <v>8</v>
      </c>
      <c r="K60" s="721">
        <v>230</v>
      </c>
      <c r="L60" s="819">
        <v>8</v>
      </c>
      <c r="M60" s="819">
        <v>235</v>
      </c>
    </row>
    <row r="61" spans="1:27">
      <c r="A61" s="359">
        <v>57</v>
      </c>
      <c r="B61" s="584" t="s">
        <v>614</v>
      </c>
      <c r="C61" s="583" t="s">
        <v>1060</v>
      </c>
      <c r="D61" s="173">
        <v>0</v>
      </c>
      <c r="E61" s="462">
        <v>100</v>
      </c>
      <c r="F61" s="499">
        <v>0</v>
      </c>
      <c r="G61" s="499">
        <v>185</v>
      </c>
      <c r="H61" s="601">
        <v>1</v>
      </c>
      <c r="I61" s="601">
        <v>385</v>
      </c>
      <c r="J61" s="721">
        <v>1</v>
      </c>
      <c r="K61" s="721">
        <v>410</v>
      </c>
      <c r="L61" s="819">
        <v>1</v>
      </c>
      <c r="M61" s="819">
        <v>450</v>
      </c>
    </row>
    <row r="62" spans="1:27">
      <c r="A62" s="359">
        <v>58</v>
      </c>
      <c r="B62" s="584" t="s">
        <v>609</v>
      </c>
      <c r="C62" s="583" t="s">
        <v>1060</v>
      </c>
      <c r="D62" s="173">
        <v>0</v>
      </c>
      <c r="E62" s="462">
        <v>160</v>
      </c>
      <c r="F62" s="499">
        <v>0</v>
      </c>
      <c r="G62" s="499">
        <v>160</v>
      </c>
      <c r="H62" s="601">
        <v>0</v>
      </c>
      <c r="I62" s="601">
        <v>285</v>
      </c>
      <c r="J62" s="721">
        <v>0</v>
      </c>
      <c r="K62" s="721">
        <v>285</v>
      </c>
      <c r="L62" s="819">
        <v>0</v>
      </c>
      <c r="M62" s="819">
        <v>300</v>
      </c>
    </row>
    <row r="63" spans="1:27">
      <c r="A63" s="359">
        <v>59</v>
      </c>
      <c r="B63" s="584" t="s">
        <v>615</v>
      </c>
      <c r="C63" s="583" t="s">
        <v>1060</v>
      </c>
      <c r="D63" s="173">
        <v>0</v>
      </c>
      <c r="E63" s="462">
        <v>85</v>
      </c>
      <c r="F63" s="499">
        <v>0</v>
      </c>
      <c r="G63" s="499">
        <v>170</v>
      </c>
      <c r="H63" s="601">
        <v>18</v>
      </c>
      <c r="I63" s="601">
        <v>380</v>
      </c>
      <c r="J63" s="721">
        <v>18</v>
      </c>
      <c r="K63" s="721">
        <v>400</v>
      </c>
      <c r="L63" s="819">
        <v>18</v>
      </c>
      <c r="M63" s="819">
        <v>420</v>
      </c>
    </row>
    <row r="64" spans="1:27">
      <c r="A64" s="359">
        <v>60</v>
      </c>
      <c r="B64" s="379" t="s">
        <v>181</v>
      </c>
      <c r="C64" s="583" t="s">
        <v>1072</v>
      </c>
      <c r="D64" s="173">
        <v>3</v>
      </c>
      <c r="E64" s="462">
        <v>270</v>
      </c>
      <c r="F64" s="499">
        <v>12</v>
      </c>
      <c r="G64" s="499">
        <v>395</v>
      </c>
      <c r="H64" s="601">
        <v>19</v>
      </c>
      <c r="I64" s="601">
        <v>705</v>
      </c>
      <c r="J64" s="721">
        <v>25</v>
      </c>
      <c r="K64" s="721">
        <v>810</v>
      </c>
      <c r="L64" s="819">
        <v>31</v>
      </c>
      <c r="M64" s="819">
        <v>1055</v>
      </c>
    </row>
    <row r="65" spans="1:27">
      <c r="A65" s="359">
        <v>61</v>
      </c>
      <c r="B65" s="379" t="s">
        <v>988</v>
      </c>
      <c r="C65" s="583" t="s">
        <v>1072</v>
      </c>
      <c r="D65" s="173">
        <v>2</v>
      </c>
      <c r="E65" s="462">
        <v>155</v>
      </c>
      <c r="F65" s="499">
        <v>3</v>
      </c>
      <c r="G65" s="499">
        <v>175</v>
      </c>
      <c r="H65" s="601">
        <v>3</v>
      </c>
      <c r="I65" s="601">
        <v>180</v>
      </c>
      <c r="J65" s="721">
        <v>132</v>
      </c>
      <c r="K65" s="721">
        <v>295</v>
      </c>
      <c r="L65" s="819">
        <v>956</v>
      </c>
      <c r="M65" s="819">
        <v>10837</v>
      </c>
    </row>
    <row r="66" spans="1:27">
      <c r="A66" s="359">
        <v>62</v>
      </c>
      <c r="B66" s="584" t="s">
        <v>593</v>
      </c>
      <c r="C66" s="583" t="s">
        <v>1072</v>
      </c>
      <c r="D66" s="173">
        <v>0</v>
      </c>
      <c r="E66" s="462">
        <v>160</v>
      </c>
      <c r="F66" s="499">
        <v>1</v>
      </c>
      <c r="G66" s="499">
        <v>165</v>
      </c>
      <c r="H66" s="601">
        <v>1</v>
      </c>
      <c r="I66" s="601">
        <v>180</v>
      </c>
      <c r="J66" s="721">
        <v>9</v>
      </c>
      <c r="K66" s="721">
        <v>185</v>
      </c>
      <c r="L66" s="819">
        <v>9</v>
      </c>
      <c r="M66" s="819">
        <v>185</v>
      </c>
    </row>
    <row r="67" spans="1:27">
      <c r="A67" s="359">
        <v>63</v>
      </c>
      <c r="B67" s="584" t="s">
        <v>943</v>
      </c>
      <c r="C67" s="583" t="s">
        <v>1072</v>
      </c>
      <c r="D67" s="173">
        <v>0</v>
      </c>
      <c r="E67" s="462">
        <v>155</v>
      </c>
      <c r="F67" s="499">
        <v>6</v>
      </c>
      <c r="G67" s="499">
        <v>245</v>
      </c>
      <c r="H67" s="601">
        <v>6</v>
      </c>
      <c r="I67" s="601">
        <v>255</v>
      </c>
      <c r="J67" s="721">
        <v>7</v>
      </c>
      <c r="K67" s="721">
        <v>285</v>
      </c>
      <c r="L67" s="819">
        <v>8</v>
      </c>
      <c r="M67" s="819">
        <v>290</v>
      </c>
    </row>
    <row r="68" spans="1:27">
      <c r="A68" s="359">
        <v>64</v>
      </c>
      <c r="B68" s="584" t="s">
        <v>922</v>
      </c>
      <c r="C68" s="583" t="s">
        <v>1072</v>
      </c>
      <c r="D68" s="173">
        <v>0</v>
      </c>
      <c r="E68" s="462">
        <v>160</v>
      </c>
      <c r="F68" s="499">
        <v>10</v>
      </c>
      <c r="G68" s="499">
        <v>305</v>
      </c>
      <c r="H68" s="601">
        <v>12</v>
      </c>
      <c r="I68" s="601">
        <v>340</v>
      </c>
      <c r="J68" s="721">
        <v>12</v>
      </c>
      <c r="K68" s="721">
        <v>345</v>
      </c>
      <c r="L68" s="819">
        <v>12</v>
      </c>
      <c r="M68" s="819">
        <v>345</v>
      </c>
    </row>
    <row r="69" spans="1:27">
      <c r="A69" s="359">
        <v>65</v>
      </c>
      <c r="B69" s="584" t="s">
        <v>913</v>
      </c>
      <c r="C69" s="583" t="s">
        <v>1072</v>
      </c>
      <c r="D69" s="173">
        <v>0</v>
      </c>
      <c r="E69" s="462">
        <v>160</v>
      </c>
      <c r="F69" s="499">
        <v>0</v>
      </c>
      <c r="G69" s="499">
        <v>165</v>
      </c>
      <c r="H69" s="601">
        <v>0</v>
      </c>
      <c r="I69" s="601">
        <v>170</v>
      </c>
      <c r="J69" s="721">
        <v>8</v>
      </c>
      <c r="K69" s="721">
        <v>240</v>
      </c>
      <c r="L69" s="819">
        <v>8</v>
      </c>
      <c r="M69" s="819">
        <v>250</v>
      </c>
    </row>
    <row r="70" spans="1:27">
      <c r="A70" s="359">
        <v>66</v>
      </c>
      <c r="B70" s="584" t="s">
        <v>1547</v>
      </c>
      <c r="C70" s="583" t="s">
        <v>1072</v>
      </c>
      <c r="D70" s="173">
        <v>1</v>
      </c>
      <c r="E70" s="462">
        <v>155</v>
      </c>
      <c r="F70" s="499">
        <v>10</v>
      </c>
      <c r="G70" s="499">
        <v>386</v>
      </c>
      <c r="H70" s="601">
        <v>10</v>
      </c>
      <c r="I70" s="601">
        <v>386</v>
      </c>
      <c r="J70" s="721">
        <v>15</v>
      </c>
      <c r="K70" s="721">
        <v>431</v>
      </c>
      <c r="L70" s="819">
        <v>15</v>
      </c>
      <c r="M70" s="819">
        <v>436</v>
      </c>
    </row>
    <row r="71" spans="1:27">
      <c r="A71" s="359">
        <v>67</v>
      </c>
      <c r="B71" s="584" t="s">
        <v>346</v>
      </c>
      <c r="C71" s="583" t="s">
        <v>1073</v>
      </c>
      <c r="D71" s="173">
        <v>0</v>
      </c>
      <c r="E71" s="462">
        <v>60</v>
      </c>
      <c r="F71" s="499">
        <v>0</v>
      </c>
      <c r="G71" s="499">
        <v>280</v>
      </c>
      <c r="H71" s="601">
        <v>0</v>
      </c>
      <c r="I71" s="601">
        <v>350</v>
      </c>
      <c r="J71" s="721">
        <v>0</v>
      </c>
      <c r="K71" s="721">
        <v>370</v>
      </c>
      <c r="L71" s="819">
        <v>0</v>
      </c>
      <c r="M71" s="819">
        <v>420</v>
      </c>
      <c r="O71" s="476" t="s">
        <v>2016</v>
      </c>
      <c r="P71" s="477"/>
      <c r="Q71" s="477"/>
      <c r="R71" s="477"/>
      <c r="S71" s="477"/>
      <c r="T71" s="477"/>
      <c r="U71" s="477"/>
      <c r="V71" s="477"/>
      <c r="W71" s="477"/>
      <c r="X71" s="477"/>
      <c r="Y71" s="477"/>
      <c r="Z71" s="477"/>
      <c r="AA71" s="477"/>
    </row>
    <row r="72" spans="1:27">
      <c r="A72" s="359">
        <v>68</v>
      </c>
      <c r="B72" s="379" t="s">
        <v>575</v>
      </c>
      <c r="C72" s="583" t="s">
        <v>1073</v>
      </c>
      <c r="D72" s="173">
        <v>0</v>
      </c>
      <c r="E72" s="462">
        <v>165</v>
      </c>
      <c r="F72" s="499">
        <v>0</v>
      </c>
      <c r="G72" s="499">
        <v>165</v>
      </c>
      <c r="H72" s="601">
        <v>0</v>
      </c>
      <c r="I72" s="601">
        <v>180</v>
      </c>
      <c r="J72" s="721">
        <v>0</v>
      </c>
      <c r="K72" s="721">
        <v>180</v>
      </c>
      <c r="L72" s="819">
        <v>0</v>
      </c>
      <c r="M72" s="819">
        <v>180</v>
      </c>
      <c r="O72" s="476"/>
      <c r="P72" s="477"/>
      <c r="Q72" s="477"/>
      <c r="R72" s="477"/>
      <c r="S72" s="477"/>
      <c r="T72" s="477"/>
      <c r="U72" s="477"/>
      <c r="V72" s="477"/>
      <c r="W72" s="477"/>
      <c r="X72" s="477"/>
      <c r="Y72" s="477"/>
      <c r="Z72" s="477"/>
      <c r="AA72" s="477"/>
    </row>
    <row r="73" spans="1:27">
      <c r="A73" s="359">
        <v>69</v>
      </c>
      <c r="B73" s="584" t="s">
        <v>847</v>
      </c>
      <c r="C73" s="583" t="s">
        <v>1073</v>
      </c>
      <c r="D73" s="173">
        <v>0</v>
      </c>
      <c r="E73" s="462">
        <v>160</v>
      </c>
      <c r="F73" s="499">
        <v>0</v>
      </c>
      <c r="G73" s="499">
        <v>160</v>
      </c>
      <c r="H73" s="601">
        <v>0</v>
      </c>
      <c r="I73" s="601">
        <v>160</v>
      </c>
      <c r="J73" s="721">
        <v>0</v>
      </c>
      <c r="K73" s="721">
        <v>160</v>
      </c>
      <c r="L73" s="819">
        <v>0</v>
      </c>
      <c r="M73" s="819">
        <v>160</v>
      </c>
    </row>
    <row r="74" spans="1:27">
      <c r="A74" s="359">
        <v>70</v>
      </c>
      <c r="B74" s="584" t="s">
        <v>1034</v>
      </c>
      <c r="C74" s="583" t="s">
        <v>1073</v>
      </c>
      <c r="D74" s="173">
        <v>0</v>
      </c>
      <c r="E74" s="462">
        <v>160</v>
      </c>
      <c r="F74" s="499">
        <v>0</v>
      </c>
      <c r="G74" s="499">
        <v>160</v>
      </c>
      <c r="H74" s="601">
        <v>0</v>
      </c>
      <c r="I74" s="601">
        <v>165</v>
      </c>
      <c r="J74" s="721">
        <v>0</v>
      </c>
      <c r="K74" s="721">
        <v>165</v>
      </c>
      <c r="L74" s="819">
        <v>0</v>
      </c>
      <c r="M74" s="819">
        <v>170</v>
      </c>
    </row>
    <row r="75" spans="1:27">
      <c r="A75" s="359">
        <v>71</v>
      </c>
      <c r="B75" s="379" t="s">
        <v>191</v>
      </c>
      <c r="C75" s="583" t="s">
        <v>1073</v>
      </c>
      <c r="D75" s="173">
        <v>12</v>
      </c>
      <c r="E75" s="462">
        <v>500</v>
      </c>
      <c r="F75" s="499">
        <v>24</v>
      </c>
      <c r="G75" s="499">
        <v>865</v>
      </c>
      <c r="H75" s="601">
        <v>40</v>
      </c>
      <c r="I75" s="601">
        <v>1115</v>
      </c>
      <c r="J75" s="721">
        <v>42</v>
      </c>
      <c r="K75" s="721">
        <v>1190</v>
      </c>
      <c r="L75" s="819">
        <v>45</v>
      </c>
      <c r="M75" s="819">
        <v>1250</v>
      </c>
    </row>
    <row r="76" spans="1:27">
      <c r="A76" s="359">
        <v>72</v>
      </c>
      <c r="B76" s="584" t="s">
        <v>362</v>
      </c>
      <c r="C76" s="583" t="s">
        <v>1073</v>
      </c>
      <c r="D76" s="173">
        <v>20</v>
      </c>
      <c r="E76" s="462">
        <v>450</v>
      </c>
      <c r="F76" s="499">
        <v>56</v>
      </c>
      <c r="G76" s="499">
        <v>745</v>
      </c>
      <c r="H76" s="601">
        <v>61</v>
      </c>
      <c r="I76" s="601">
        <v>850</v>
      </c>
      <c r="J76" s="721">
        <v>61</v>
      </c>
      <c r="K76" s="721">
        <v>855</v>
      </c>
      <c r="L76" s="819">
        <v>85</v>
      </c>
      <c r="M76" s="819">
        <v>1040</v>
      </c>
    </row>
    <row r="77" spans="1:27">
      <c r="A77" s="359">
        <v>73</v>
      </c>
      <c r="B77" s="584" t="s">
        <v>737</v>
      </c>
      <c r="C77" s="583" t="s">
        <v>1073</v>
      </c>
      <c r="D77" s="173">
        <v>1</v>
      </c>
      <c r="E77" s="462">
        <v>160</v>
      </c>
      <c r="F77" s="499">
        <v>1</v>
      </c>
      <c r="G77" s="499">
        <v>165</v>
      </c>
      <c r="H77" s="601">
        <v>1</v>
      </c>
      <c r="I77" s="601">
        <v>175</v>
      </c>
      <c r="J77" s="721">
        <v>1</v>
      </c>
      <c r="K77" s="721">
        <v>180</v>
      </c>
      <c r="L77" s="819">
        <v>1</v>
      </c>
      <c r="M77" s="819">
        <v>180</v>
      </c>
    </row>
    <row r="78" spans="1:27">
      <c r="A78" s="359">
        <v>74</v>
      </c>
      <c r="B78" s="584" t="s">
        <v>635</v>
      </c>
      <c r="C78" s="583" t="s">
        <v>1073</v>
      </c>
      <c r="D78" s="173">
        <v>0</v>
      </c>
      <c r="E78" s="462">
        <v>165</v>
      </c>
      <c r="F78" s="499">
        <v>0</v>
      </c>
      <c r="G78" s="499">
        <v>165</v>
      </c>
      <c r="H78" s="601">
        <v>0</v>
      </c>
      <c r="I78" s="601">
        <v>165</v>
      </c>
      <c r="J78" s="721">
        <v>1</v>
      </c>
      <c r="K78" s="721">
        <v>195</v>
      </c>
      <c r="L78" s="819">
        <v>1</v>
      </c>
      <c r="M78" s="819">
        <v>210</v>
      </c>
    </row>
    <row r="79" spans="1:27">
      <c r="A79" s="359">
        <v>75</v>
      </c>
      <c r="B79" s="584" t="s">
        <v>675</v>
      </c>
      <c r="C79" s="583" t="s">
        <v>1073</v>
      </c>
      <c r="D79" s="173">
        <v>0</v>
      </c>
      <c r="E79" s="462">
        <v>160</v>
      </c>
      <c r="F79" s="499">
        <v>0</v>
      </c>
      <c r="G79" s="499">
        <v>170</v>
      </c>
      <c r="H79" s="601">
        <v>0</v>
      </c>
      <c r="I79" s="601">
        <v>180</v>
      </c>
      <c r="J79" s="721">
        <v>0</v>
      </c>
      <c r="K79" s="721">
        <v>180</v>
      </c>
      <c r="L79" s="819">
        <v>0</v>
      </c>
      <c r="M79" s="819">
        <v>215</v>
      </c>
    </row>
    <row r="80" spans="1:27">
      <c r="A80" s="359">
        <v>76</v>
      </c>
      <c r="B80" s="584" t="s">
        <v>618</v>
      </c>
      <c r="C80" s="583" t="s">
        <v>1073</v>
      </c>
      <c r="D80" s="173">
        <v>0</v>
      </c>
      <c r="E80" s="462">
        <v>155</v>
      </c>
      <c r="F80" s="499">
        <v>1</v>
      </c>
      <c r="G80" s="499">
        <v>160</v>
      </c>
      <c r="H80" s="601">
        <v>1</v>
      </c>
      <c r="I80" s="601">
        <v>175</v>
      </c>
      <c r="J80" s="721">
        <v>1</v>
      </c>
      <c r="K80" s="721">
        <v>195</v>
      </c>
      <c r="L80" s="819">
        <v>1</v>
      </c>
      <c r="M80" s="819">
        <v>200</v>
      </c>
    </row>
    <row r="81" spans="1:13">
      <c r="A81" s="359">
        <v>77</v>
      </c>
      <c r="B81" s="584" t="s">
        <v>807</v>
      </c>
      <c r="C81" s="583" t="s">
        <v>1073</v>
      </c>
      <c r="D81" s="173">
        <v>0</v>
      </c>
      <c r="E81" s="462">
        <v>155</v>
      </c>
      <c r="F81" s="499">
        <v>0</v>
      </c>
      <c r="G81" s="499">
        <v>155</v>
      </c>
      <c r="H81" s="601">
        <v>0</v>
      </c>
      <c r="I81" s="601">
        <v>155</v>
      </c>
      <c r="J81" s="721">
        <v>0</v>
      </c>
      <c r="K81" s="721">
        <v>155</v>
      </c>
      <c r="L81" s="819">
        <v>0</v>
      </c>
      <c r="M81" s="819">
        <v>160</v>
      </c>
    </row>
    <row r="82" spans="1:13">
      <c r="A82" s="359">
        <v>78</v>
      </c>
      <c r="B82" s="584" t="s">
        <v>930</v>
      </c>
      <c r="C82" s="583" t="s">
        <v>1073</v>
      </c>
      <c r="D82" s="173">
        <v>0</v>
      </c>
      <c r="E82" s="462">
        <v>155</v>
      </c>
      <c r="F82" s="499">
        <v>0</v>
      </c>
      <c r="G82" s="499">
        <v>170</v>
      </c>
      <c r="H82" s="601">
        <v>0</v>
      </c>
      <c r="I82" s="601">
        <v>200</v>
      </c>
      <c r="J82" s="721">
        <v>0</v>
      </c>
      <c r="K82" s="721">
        <v>200</v>
      </c>
      <c r="L82" s="819">
        <v>0</v>
      </c>
      <c r="M82" s="819">
        <v>210</v>
      </c>
    </row>
    <row r="83" spans="1:13">
      <c r="A83" s="359">
        <v>79</v>
      </c>
      <c r="B83" s="584" t="s">
        <v>937</v>
      </c>
      <c r="C83" s="583" t="s">
        <v>1073</v>
      </c>
      <c r="D83" s="173">
        <v>7</v>
      </c>
      <c r="E83" s="462">
        <v>436</v>
      </c>
      <c r="F83" s="499">
        <v>7</v>
      </c>
      <c r="G83" s="499">
        <v>441</v>
      </c>
      <c r="H83" s="601">
        <v>7</v>
      </c>
      <c r="I83" s="601">
        <v>446</v>
      </c>
      <c r="J83" s="721">
        <v>7</v>
      </c>
      <c r="K83" s="721">
        <v>446</v>
      </c>
      <c r="L83" s="819">
        <v>7</v>
      </c>
      <c r="M83" s="819">
        <v>446</v>
      </c>
    </row>
    <row r="84" spans="1:13">
      <c r="A84" s="359">
        <v>80</v>
      </c>
      <c r="B84" s="584" t="s">
        <v>1546</v>
      </c>
      <c r="C84" s="583" t="s">
        <v>1073</v>
      </c>
      <c r="D84" s="173">
        <v>1</v>
      </c>
      <c r="E84" s="462">
        <v>160</v>
      </c>
      <c r="F84" s="499">
        <v>1</v>
      </c>
      <c r="G84" s="499">
        <v>165</v>
      </c>
      <c r="H84" s="601">
        <v>1</v>
      </c>
      <c r="I84" s="601">
        <v>170</v>
      </c>
      <c r="J84" s="721">
        <v>1</v>
      </c>
      <c r="K84" s="721">
        <v>170</v>
      </c>
      <c r="L84" s="819">
        <v>1</v>
      </c>
      <c r="M84" s="819">
        <v>170</v>
      </c>
    </row>
    <row r="85" spans="1:13">
      <c r="A85" s="359">
        <v>81</v>
      </c>
      <c r="B85" s="584" t="s">
        <v>752</v>
      </c>
      <c r="C85" s="583" t="s">
        <v>1073</v>
      </c>
      <c r="D85" s="173">
        <v>0</v>
      </c>
      <c r="E85" s="462">
        <v>160</v>
      </c>
      <c r="F85" s="499">
        <v>0</v>
      </c>
      <c r="G85" s="499">
        <v>160</v>
      </c>
      <c r="H85" s="601">
        <v>0</v>
      </c>
      <c r="I85" s="601">
        <v>175</v>
      </c>
      <c r="J85" s="721">
        <v>0</v>
      </c>
      <c r="K85" s="721">
        <v>175</v>
      </c>
      <c r="L85" s="819">
        <v>0</v>
      </c>
      <c r="M85" s="819">
        <v>175</v>
      </c>
    </row>
    <row r="86" spans="1:13">
      <c r="A86" s="359">
        <v>82</v>
      </c>
      <c r="B86" s="584" t="s">
        <v>630</v>
      </c>
      <c r="C86" s="583" t="s">
        <v>1073</v>
      </c>
      <c r="D86" s="173">
        <v>9</v>
      </c>
      <c r="E86" s="462">
        <v>368</v>
      </c>
      <c r="F86" s="499">
        <v>10</v>
      </c>
      <c r="G86" s="499">
        <v>373</v>
      </c>
      <c r="H86" s="601">
        <v>10</v>
      </c>
      <c r="I86" s="601">
        <v>383</v>
      </c>
      <c r="J86" s="721">
        <v>10</v>
      </c>
      <c r="K86" s="721">
        <v>383</v>
      </c>
      <c r="L86" s="819">
        <v>10</v>
      </c>
      <c r="M86" s="819">
        <v>398</v>
      </c>
    </row>
    <row r="87" spans="1:13">
      <c r="A87" s="359">
        <v>83</v>
      </c>
      <c r="B87" s="584" t="s">
        <v>676</v>
      </c>
      <c r="C87" s="583" t="s">
        <v>1073</v>
      </c>
      <c r="D87" s="173">
        <v>0</v>
      </c>
      <c r="E87" s="462">
        <v>155</v>
      </c>
      <c r="F87" s="499">
        <v>0</v>
      </c>
      <c r="G87" s="499">
        <v>160</v>
      </c>
      <c r="H87" s="601">
        <v>0</v>
      </c>
      <c r="I87" s="601">
        <v>165</v>
      </c>
      <c r="J87" s="721">
        <v>0</v>
      </c>
      <c r="K87" s="721">
        <v>165</v>
      </c>
      <c r="L87" s="819">
        <v>0</v>
      </c>
      <c r="M87" s="819">
        <v>165</v>
      </c>
    </row>
    <row r="88" spans="1:13">
      <c r="A88" s="359">
        <v>84</v>
      </c>
      <c r="B88" s="584" t="s">
        <v>878</v>
      </c>
      <c r="C88" s="583" t="s">
        <v>1073</v>
      </c>
      <c r="D88" s="173">
        <v>1</v>
      </c>
      <c r="E88" s="462">
        <v>165</v>
      </c>
      <c r="F88" s="499">
        <v>1</v>
      </c>
      <c r="G88" s="499">
        <v>170</v>
      </c>
      <c r="H88" s="601">
        <v>1</v>
      </c>
      <c r="I88" s="601">
        <v>185</v>
      </c>
      <c r="J88" s="721">
        <v>1</v>
      </c>
      <c r="K88" s="721">
        <v>195</v>
      </c>
      <c r="L88" s="819">
        <v>1</v>
      </c>
      <c r="M88" s="819">
        <v>210</v>
      </c>
    </row>
    <row r="89" spans="1:13">
      <c r="A89" s="359">
        <v>85</v>
      </c>
      <c r="B89" s="584" t="s">
        <v>592</v>
      </c>
      <c r="C89" s="583" t="s">
        <v>1073</v>
      </c>
      <c r="D89" s="173">
        <v>1</v>
      </c>
      <c r="E89" s="462">
        <v>155</v>
      </c>
      <c r="F89" s="499">
        <v>6</v>
      </c>
      <c r="G89" s="499">
        <v>195</v>
      </c>
      <c r="H89" s="601">
        <v>8</v>
      </c>
      <c r="I89" s="601">
        <v>205</v>
      </c>
      <c r="J89" s="721">
        <v>8</v>
      </c>
      <c r="K89" s="721">
        <v>210</v>
      </c>
      <c r="L89" s="819">
        <v>8</v>
      </c>
      <c r="M89" s="819">
        <v>225</v>
      </c>
    </row>
    <row r="90" spans="1:13">
      <c r="A90" s="359">
        <v>86</v>
      </c>
      <c r="B90" s="584" t="s">
        <v>612</v>
      </c>
      <c r="C90" s="583" t="s">
        <v>1073</v>
      </c>
      <c r="D90" s="173">
        <v>16</v>
      </c>
      <c r="E90" s="462">
        <v>205</v>
      </c>
      <c r="F90" s="499">
        <v>16</v>
      </c>
      <c r="G90" s="499">
        <v>220</v>
      </c>
      <c r="H90" s="601">
        <v>16</v>
      </c>
      <c r="I90" s="601">
        <v>225</v>
      </c>
      <c r="J90" s="721">
        <v>16</v>
      </c>
      <c r="K90" s="721">
        <v>225</v>
      </c>
      <c r="L90" s="819">
        <v>16</v>
      </c>
      <c r="M90" s="819">
        <v>285</v>
      </c>
    </row>
    <row r="91" spans="1:13">
      <c r="A91" s="359">
        <v>87</v>
      </c>
      <c r="B91" s="584" t="s">
        <v>795</v>
      </c>
      <c r="C91" s="583" t="s">
        <v>1073</v>
      </c>
      <c r="D91" s="173">
        <v>0</v>
      </c>
      <c r="E91" s="462">
        <v>165</v>
      </c>
      <c r="F91" s="499">
        <v>1</v>
      </c>
      <c r="G91" s="499">
        <v>170</v>
      </c>
      <c r="H91" s="601">
        <v>1</v>
      </c>
      <c r="I91" s="601">
        <v>185</v>
      </c>
      <c r="J91" s="721">
        <v>1</v>
      </c>
      <c r="K91" s="721">
        <v>185</v>
      </c>
      <c r="L91" s="819">
        <v>1</v>
      </c>
      <c r="M91" s="819">
        <v>190</v>
      </c>
    </row>
    <row r="92" spans="1:13" ht="18" customHeight="1">
      <c r="A92" s="359">
        <v>88</v>
      </c>
      <c r="B92" s="584" t="s">
        <v>829</v>
      </c>
      <c r="C92" s="583" t="s">
        <v>1073</v>
      </c>
      <c r="D92" s="173">
        <v>0</v>
      </c>
      <c r="E92" s="462">
        <v>80</v>
      </c>
      <c r="F92" s="499">
        <v>0</v>
      </c>
      <c r="G92" s="499">
        <v>165</v>
      </c>
      <c r="H92" s="601">
        <v>0</v>
      </c>
      <c r="I92" s="601">
        <v>175</v>
      </c>
      <c r="J92" s="721">
        <v>1</v>
      </c>
      <c r="K92" s="721">
        <v>175</v>
      </c>
      <c r="L92" s="819">
        <v>1</v>
      </c>
      <c r="M92" s="819">
        <v>185</v>
      </c>
    </row>
    <row r="93" spans="1:13">
      <c r="A93" s="359">
        <v>89</v>
      </c>
      <c r="B93" s="584" t="s">
        <v>700</v>
      </c>
      <c r="C93" s="583" t="s">
        <v>1073</v>
      </c>
      <c r="D93" s="173">
        <v>0</v>
      </c>
      <c r="E93" s="462">
        <v>95</v>
      </c>
      <c r="F93" s="499">
        <v>0</v>
      </c>
      <c r="G93" s="499">
        <v>180</v>
      </c>
      <c r="H93" s="601">
        <v>0</v>
      </c>
      <c r="I93" s="601">
        <v>195</v>
      </c>
      <c r="J93" s="721">
        <v>0</v>
      </c>
      <c r="K93" s="721">
        <v>195</v>
      </c>
      <c r="L93" s="819">
        <v>0</v>
      </c>
      <c r="M93" s="819">
        <v>220</v>
      </c>
    </row>
    <row r="94" spans="1:13">
      <c r="A94" s="359">
        <v>90</v>
      </c>
      <c r="B94" s="584" t="s">
        <v>963</v>
      </c>
      <c r="C94" s="583" t="s">
        <v>1073</v>
      </c>
      <c r="D94" s="173">
        <v>2</v>
      </c>
      <c r="E94" s="462">
        <v>160</v>
      </c>
      <c r="F94" s="499">
        <v>2</v>
      </c>
      <c r="G94" s="499">
        <v>175</v>
      </c>
      <c r="H94" s="601">
        <v>2</v>
      </c>
      <c r="I94" s="601">
        <v>185</v>
      </c>
      <c r="J94" s="721">
        <v>2</v>
      </c>
      <c r="K94" s="721">
        <v>190</v>
      </c>
      <c r="L94" s="819">
        <v>2</v>
      </c>
      <c r="M94" s="819">
        <v>215</v>
      </c>
    </row>
    <row r="95" spans="1:13">
      <c r="A95" s="359">
        <v>91</v>
      </c>
      <c r="B95" s="379" t="s">
        <v>347</v>
      </c>
      <c r="C95" s="583" t="s">
        <v>1032</v>
      </c>
      <c r="D95" s="173">
        <v>0</v>
      </c>
      <c r="E95" s="462">
        <v>60</v>
      </c>
      <c r="F95" s="499">
        <v>0</v>
      </c>
      <c r="G95" s="499">
        <v>255</v>
      </c>
      <c r="H95" s="601">
        <v>0</v>
      </c>
      <c r="I95" s="601">
        <v>280</v>
      </c>
      <c r="J95" s="721">
        <v>0</v>
      </c>
      <c r="K95" s="721">
        <v>300</v>
      </c>
      <c r="L95" s="819">
        <v>0</v>
      </c>
      <c r="M95" s="819">
        <v>330</v>
      </c>
    </row>
    <row r="96" spans="1:13">
      <c r="A96" s="359">
        <v>92</v>
      </c>
      <c r="B96" s="379" t="s">
        <v>1031</v>
      </c>
      <c r="C96" s="583" t="s">
        <v>1032</v>
      </c>
      <c r="D96" s="173">
        <v>0</v>
      </c>
      <c r="E96" s="462">
        <v>155</v>
      </c>
      <c r="F96" s="499">
        <v>0</v>
      </c>
      <c r="G96" s="499">
        <v>155</v>
      </c>
      <c r="H96" s="601">
        <v>2</v>
      </c>
      <c r="I96" s="601">
        <v>165</v>
      </c>
      <c r="J96" s="721">
        <v>2</v>
      </c>
      <c r="K96" s="721">
        <v>165</v>
      </c>
      <c r="L96" s="819">
        <v>2</v>
      </c>
      <c r="M96" s="819">
        <v>170</v>
      </c>
    </row>
    <row r="97" spans="1:27">
      <c r="A97" s="359">
        <v>93</v>
      </c>
      <c r="B97" s="379" t="s">
        <v>180</v>
      </c>
      <c r="C97" s="583" t="s">
        <v>1032</v>
      </c>
      <c r="D97" s="173">
        <v>0</v>
      </c>
      <c r="E97" s="462">
        <v>155</v>
      </c>
      <c r="F97" s="499">
        <v>0</v>
      </c>
      <c r="G97" s="499">
        <v>155</v>
      </c>
      <c r="H97" s="601">
        <v>0</v>
      </c>
      <c r="I97" s="601">
        <v>155</v>
      </c>
      <c r="J97" s="721">
        <v>2</v>
      </c>
      <c r="K97" s="721">
        <v>160</v>
      </c>
      <c r="L97" s="819">
        <v>6</v>
      </c>
      <c r="M97" s="819">
        <v>170</v>
      </c>
    </row>
    <row r="98" spans="1:27">
      <c r="A98" s="359">
        <v>94</v>
      </c>
      <c r="B98" s="584" t="s">
        <v>846</v>
      </c>
      <c r="C98" s="583" t="s">
        <v>1032</v>
      </c>
      <c r="D98" s="173">
        <v>0</v>
      </c>
      <c r="E98" s="462">
        <v>170</v>
      </c>
      <c r="F98" s="499">
        <v>0</v>
      </c>
      <c r="G98" s="499">
        <v>175</v>
      </c>
      <c r="H98" s="601">
        <v>0</v>
      </c>
      <c r="I98" s="601">
        <v>175</v>
      </c>
      <c r="J98" s="721">
        <v>0</v>
      </c>
      <c r="K98" s="721">
        <v>180</v>
      </c>
      <c r="L98" s="819">
        <v>0</v>
      </c>
      <c r="M98" s="819">
        <v>180</v>
      </c>
      <c r="O98" s="476" t="s">
        <v>2015</v>
      </c>
      <c r="P98" s="477"/>
      <c r="Q98" s="477"/>
      <c r="R98" s="477"/>
      <c r="S98" s="477"/>
      <c r="T98" s="477"/>
      <c r="U98" s="477"/>
      <c r="V98" s="477"/>
      <c r="W98" s="477"/>
      <c r="X98" s="477"/>
      <c r="Y98" s="477"/>
      <c r="Z98" s="477"/>
      <c r="AA98" s="477"/>
    </row>
    <row r="99" spans="1:27">
      <c r="A99" s="359">
        <v>95</v>
      </c>
      <c r="B99" s="379" t="s">
        <v>574</v>
      </c>
      <c r="C99" s="583" t="s">
        <v>1032</v>
      </c>
      <c r="D99" s="173">
        <v>0</v>
      </c>
      <c r="E99" s="462">
        <v>160</v>
      </c>
      <c r="F99" s="499">
        <v>0</v>
      </c>
      <c r="G99" s="499">
        <v>160</v>
      </c>
      <c r="H99" s="601">
        <v>0</v>
      </c>
      <c r="I99" s="601">
        <v>160</v>
      </c>
      <c r="J99" s="721">
        <v>0</v>
      </c>
      <c r="K99" s="721">
        <v>160</v>
      </c>
      <c r="L99" s="819">
        <v>0</v>
      </c>
      <c r="M99" s="819">
        <v>160</v>
      </c>
      <c r="O99" s="477" t="s">
        <v>1143</v>
      </c>
      <c r="P99" s="477"/>
      <c r="Q99" s="477"/>
      <c r="R99" s="477"/>
      <c r="S99" s="477"/>
      <c r="T99" s="477"/>
      <c r="U99" s="477"/>
      <c r="V99" s="477"/>
      <c r="W99" s="477"/>
      <c r="X99" s="477"/>
      <c r="Y99" s="477"/>
      <c r="Z99" s="477"/>
      <c r="AA99" s="477"/>
    </row>
    <row r="100" spans="1:27">
      <c r="A100" s="359">
        <v>96</v>
      </c>
      <c r="B100" s="173" t="s">
        <v>934</v>
      </c>
      <c r="C100" s="583" t="s">
        <v>1032</v>
      </c>
      <c r="D100" s="173">
        <v>0</v>
      </c>
      <c r="E100" s="462">
        <v>160</v>
      </c>
      <c r="F100" s="499">
        <v>0</v>
      </c>
      <c r="G100" s="499">
        <v>160</v>
      </c>
      <c r="H100" s="601">
        <v>20</v>
      </c>
      <c r="I100" s="601">
        <v>315</v>
      </c>
      <c r="J100" s="721">
        <v>20</v>
      </c>
      <c r="K100" s="721">
        <v>315</v>
      </c>
      <c r="L100" s="819">
        <v>20</v>
      </c>
      <c r="M100" s="819">
        <v>325</v>
      </c>
      <c r="O100" s="477"/>
      <c r="P100" s="477"/>
      <c r="Q100" s="477"/>
      <c r="R100" s="477"/>
      <c r="S100" s="477"/>
      <c r="T100" s="477"/>
      <c r="U100" s="477"/>
      <c r="V100" s="477"/>
      <c r="W100" s="477"/>
      <c r="X100" s="477"/>
      <c r="Y100" s="477"/>
      <c r="Z100" s="477"/>
      <c r="AA100" s="477"/>
    </row>
    <row r="101" spans="1:27">
      <c r="A101" s="359">
        <v>97</v>
      </c>
      <c r="B101" s="379" t="s">
        <v>240</v>
      </c>
      <c r="C101" s="583" t="s">
        <v>1032</v>
      </c>
      <c r="D101" s="173">
        <v>0</v>
      </c>
      <c r="E101" s="462">
        <v>175</v>
      </c>
      <c r="F101" s="499">
        <v>6</v>
      </c>
      <c r="G101" s="499">
        <v>185</v>
      </c>
      <c r="H101" s="601">
        <v>6</v>
      </c>
      <c r="I101" s="601">
        <v>215</v>
      </c>
      <c r="J101" s="721">
        <v>6</v>
      </c>
      <c r="K101" s="721">
        <v>215</v>
      </c>
      <c r="L101" s="819">
        <v>6</v>
      </c>
      <c r="M101" s="819">
        <v>225</v>
      </c>
      <c r="O101" s="392"/>
      <c r="P101" s="393"/>
      <c r="Q101" s="393"/>
      <c r="R101" s="393"/>
      <c r="S101" s="393"/>
      <c r="T101" s="393"/>
      <c r="U101" s="393"/>
      <c r="V101" s="393"/>
      <c r="W101" s="393"/>
      <c r="X101" s="393"/>
      <c r="Y101" s="393"/>
      <c r="Z101" s="393"/>
      <c r="AA101" s="393"/>
    </row>
    <row r="102" spans="1:27">
      <c r="A102" s="359">
        <v>98</v>
      </c>
      <c r="B102" s="587" t="s">
        <v>1545</v>
      </c>
      <c r="C102" s="583" t="s">
        <v>1032</v>
      </c>
      <c r="D102" s="173">
        <v>0</v>
      </c>
      <c r="E102" s="462">
        <v>155</v>
      </c>
      <c r="F102" s="499">
        <v>0</v>
      </c>
      <c r="G102" s="499">
        <v>155</v>
      </c>
      <c r="H102" s="601">
        <v>0</v>
      </c>
      <c r="I102" s="601">
        <v>160</v>
      </c>
      <c r="J102" s="721">
        <v>0</v>
      </c>
      <c r="K102" s="721">
        <v>160</v>
      </c>
      <c r="L102" s="819">
        <v>0</v>
      </c>
      <c r="M102" s="819">
        <v>160</v>
      </c>
    </row>
    <row r="103" spans="1:27">
      <c r="A103" s="359">
        <v>99</v>
      </c>
      <c r="B103" s="588" t="s">
        <v>1473</v>
      </c>
      <c r="C103" s="583" t="s">
        <v>1074</v>
      </c>
      <c r="D103" s="173">
        <v>0</v>
      </c>
      <c r="E103" s="462">
        <v>15</v>
      </c>
      <c r="F103" s="499">
        <v>1</v>
      </c>
      <c r="G103" s="499">
        <v>205</v>
      </c>
      <c r="H103" s="601">
        <v>39</v>
      </c>
      <c r="I103" s="601">
        <v>370</v>
      </c>
      <c r="J103" s="721">
        <v>39</v>
      </c>
      <c r="K103" s="721">
        <v>390</v>
      </c>
      <c r="L103" s="819">
        <v>39</v>
      </c>
      <c r="M103" s="819">
        <v>400</v>
      </c>
    </row>
    <row r="104" spans="1:27">
      <c r="A104" s="359">
        <v>100</v>
      </c>
      <c r="B104" s="173" t="s">
        <v>577</v>
      </c>
      <c r="C104" s="583" t="s">
        <v>1074</v>
      </c>
      <c r="D104" s="173">
        <v>0</v>
      </c>
      <c r="E104" s="462">
        <v>155</v>
      </c>
      <c r="F104" s="499">
        <v>2</v>
      </c>
      <c r="G104" s="499">
        <v>190</v>
      </c>
      <c r="H104" s="601">
        <v>6</v>
      </c>
      <c r="I104" s="601">
        <v>230</v>
      </c>
      <c r="J104" s="721">
        <v>6</v>
      </c>
      <c r="K104" s="721">
        <v>230</v>
      </c>
      <c r="L104" s="819">
        <v>6</v>
      </c>
      <c r="M104" s="819">
        <v>230</v>
      </c>
    </row>
    <row r="105" spans="1:27">
      <c r="A105" s="359">
        <v>101</v>
      </c>
      <c r="B105" s="173" t="s">
        <v>1033</v>
      </c>
      <c r="C105" s="583" t="s">
        <v>1074</v>
      </c>
      <c r="D105" s="173">
        <v>1</v>
      </c>
      <c r="E105" s="462">
        <v>190</v>
      </c>
      <c r="F105" s="499">
        <v>1</v>
      </c>
      <c r="G105" s="499">
        <v>225</v>
      </c>
      <c r="H105" s="601">
        <v>2</v>
      </c>
      <c r="I105" s="601">
        <v>280</v>
      </c>
      <c r="J105" s="721">
        <v>2</v>
      </c>
      <c r="K105" s="721">
        <v>315</v>
      </c>
      <c r="L105" s="819">
        <v>2</v>
      </c>
      <c r="M105" s="819">
        <v>340</v>
      </c>
    </row>
    <row r="106" spans="1:27">
      <c r="A106" s="359">
        <v>102</v>
      </c>
      <c r="B106" s="379" t="s">
        <v>896</v>
      </c>
      <c r="C106" s="583" t="s">
        <v>1074</v>
      </c>
      <c r="D106" s="173">
        <v>1</v>
      </c>
      <c r="E106" s="462">
        <v>175</v>
      </c>
      <c r="F106" s="499">
        <v>47</v>
      </c>
      <c r="G106" s="499">
        <v>1025</v>
      </c>
      <c r="H106" s="601">
        <v>66</v>
      </c>
      <c r="I106" s="601">
        <v>1395</v>
      </c>
      <c r="J106" s="721">
        <v>88</v>
      </c>
      <c r="K106" s="721">
        <v>1810</v>
      </c>
      <c r="L106" s="819">
        <v>101</v>
      </c>
      <c r="M106" s="819">
        <v>2020</v>
      </c>
    </row>
    <row r="107" spans="1:27">
      <c r="A107" s="359">
        <v>103</v>
      </c>
      <c r="B107" s="584" t="s">
        <v>189</v>
      </c>
      <c r="C107" s="583" t="s">
        <v>1075</v>
      </c>
      <c r="D107" s="173">
        <v>42</v>
      </c>
      <c r="E107" s="462">
        <v>1080</v>
      </c>
      <c r="F107" s="499">
        <v>84</v>
      </c>
      <c r="G107" s="499">
        <v>1690</v>
      </c>
      <c r="H107" s="601">
        <v>112</v>
      </c>
      <c r="I107" s="601">
        <v>2370</v>
      </c>
      <c r="J107" s="721">
        <v>138</v>
      </c>
      <c r="K107" s="721">
        <v>2790</v>
      </c>
      <c r="L107" s="819">
        <v>164</v>
      </c>
      <c r="M107" s="819">
        <v>3335</v>
      </c>
    </row>
    <row r="108" spans="1:27">
      <c r="A108" s="359">
        <v>104</v>
      </c>
      <c r="B108" s="584" t="s">
        <v>749</v>
      </c>
      <c r="C108" s="583" t="s">
        <v>1075</v>
      </c>
      <c r="D108" s="173">
        <v>35</v>
      </c>
      <c r="E108" s="462">
        <v>580</v>
      </c>
      <c r="F108" s="499">
        <v>48</v>
      </c>
      <c r="G108" s="499">
        <v>725</v>
      </c>
      <c r="H108" s="601">
        <v>60</v>
      </c>
      <c r="I108" s="601">
        <v>845</v>
      </c>
      <c r="J108" s="721">
        <v>60</v>
      </c>
      <c r="K108" s="721">
        <v>845</v>
      </c>
      <c r="L108" s="819">
        <v>98</v>
      </c>
      <c r="M108" s="819">
        <v>1125</v>
      </c>
    </row>
    <row r="109" spans="1:27">
      <c r="A109" s="359">
        <v>105</v>
      </c>
      <c r="B109" s="589" t="s">
        <v>1140</v>
      </c>
      <c r="C109" s="583" t="s">
        <v>1075</v>
      </c>
      <c r="D109" s="490">
        <v>0</v>
      </c>
      <c r="E109" s="496">
        <v>0</v>
      </c>
      <c r="F109" s="499">
        <v>0</v>
      </c>
      <c r="G109" s="499">
        <v>0</v>
      </c>
      <c r="H109" s="601">
        <v>103</v>
      </c>
      <c r="I109" s="601">
        <v>1130</v>
      </c>
      <c r="J109" s="721">
        <v>126</v>
      </c>
      <c r="K109" s="721">
        <v>1420</v>
      </c>
      <c r="L109" s="819">
        <v>139</v>
      </c>
      <c r="M109" s="819">
        <v>1750</v>
      </c>
    </row>
    <row r="110" spans="1:27">
      <c r="A110" s="359">
        <v>106</v>
      </c>
      <c r="B110" s="379" t="s">
        <v>198</v>
      </c>
      <c r="C110" s="583" t="s">
        <v>1076</v>
      </c>
      <c r="D110" s="173">
        <v>1100</v>
      </c>
      <c r="E110" s="462">
        <v>16840</v>
      </c>
      <c r="F110" s="499">
        <v>1112</v>
      </c>
      <c r="G110" s="499">
        <v>17015</v>
      </c>
      <c r="H110" s="601">
        <v>1117</v>
      </c>
      <c r="I110" s="601">
        <v>17120</v>
      </c>
      <c r="J110" s="721">
        <v>1117</v>
      </c>
      <c r="K110" s="721">
        <v>17170</v>
      </c>
      <c r="L110" s="819">
        <v>1120</v>
      </c>
      <c r="M110" s="819">
        <v>17280</v>
      </c>
    </row>
    <row r="111" spans="1:27">
      <c r="A111" s="359">
        <v>107</v>
      </c>
      <c r="B111" s="173" t="s">
        <v>194</v>
      </c>
      <c r="C111" s="583" t="s">
        <v>1076</v>
      </c>
      <c r="D111" s="173">
        <v>507</v>
      </c>
      <c r="E111" s="462">
        <v>6962</v>
      </c>
      <c r="F111" s="499">
        <v>508</v>
      </c>
      <c r="G111" s="499">
        <v>7127</v>
      </c>
      <c r="H111" s="601">
        <v>512</v>
      </c>
      <c r="I111" s="601">
        <v>7257</v>
      </c>
      <c r="J111" s="721">
        <v>514</v>
      </c>
      <c r="K111" s="721">
        <v>7337</v>
      </c>
      <c r="L111" s="819">
        <v>514</v>
      </c>
      <c r="M111" s="819">
        <v>7592</v>
      </c>
    </row>
    <row r="112" spans="1:27">
      <c r="A112" s="359">
        <v>108</v>
      </c>
      <c r="B112" s="584" t="s">
        <v>938</v>
      </c>
      <c r="C112" s="583" t="s">
        <v>1076</v>
      </c>
      <c r="D112" s="173">
        <v>13</v>
      </c>
      <c r="E112" s="462">
        <v>428</v>
      </c>
      <c r="F112" s="499">
        <v>49</v>
      </c>
      <c r="G112" s="499">
        <v>678</v>
      </c>
      <c r="H112" s="601">
        <v>187</v>
      </c>
      <c r="I112" s="601">
        <v>4733</v>
      </c>
      <c r="J112" s="721">
        <v>187</v>
      </c>
      <c r="K112" s="721">
        <v>4738</v>
      </c>
      <c r="L112" s="819">
        <v>187</v>
      </c>
      <c r="M112" s="819">
        <v>4758</v>
      </c>
    </row>
    <row r="113" spans="1:27">
      <c r="A113" s="359">
        <v>109</v>
      </c>
      <c r="B113" s="379" t="s">
        <v>770</v>
      </c>
      <c r="C113" s="583" t="s">
        <v>1076</v>
      </c>
      <c r="D113" s="173">
        <v>0</v>
      </c>
      <c r="E113" s="462">
        <v>255</v>
      </c>
      <c r="F113" s="499">
        <v>7</v>
      </c>
      <c r="G113" s="499">
        <v>255</v>
      </c>
      <c r="H113" s="601">
        <v>7</v>
      </c>
      <c r="I113" s="601">
        <v>265</v>
      </c>
      <c r="J113" s="721">
        <v>10</v>
      </c>
      <c r="K113" s="721">
        <v>275</v>
      </c>
      <c r="L113" s="819">
        <v>10</v>
      </c>
      <c r="M113" s="819">
        <v>280</v>
      </c>
    </row>
    <row r="114" spans="1:27">
      <c r="A114" s="359">
        <v>110</v>
      </c>
      <c r="B114" s="379" t="s">
        <v>817</v>
      </c>
      <c r="C114" s="583" t="s">
        <v>1076</v>
      </c>
      <c r="D114" s="173">
        <v>2</v>
      </c>
      <c r="E114" s="462">
        <v>155</v>
      </c>
      <c r="F114" s="499">
        <v>4</v>
      </c>
      <c r="G114" s="499">
        <v>170</v>
      </c>
      <c r="H114" s="601">
        <v>17</v>
      </c>
      <c r="I114" s="601">
        <v>230</v>
      </c>
      <c r="J114" s="721">
        <v>17</v>
      </c>
      <c r="K114" s="721">
        <v>235</v>
      </c>
      <c r="L114" s="819">
        <v>17</v>
      </c>
      <c r="M114" s="819">
        <v>260</v>
      </c>
    </row>
    <row r="115" spans="1:27">
      <c r="A115" s="359">
        <v>111</v>
      </c>
      <c r="B115" s="379" t="s">
        <v>830</v>
      </c>
      <c r="C115" s="583" t="s">
        <v>1076</v>
      </c>
      <c r="D115" s="173">
        <v>20</v>
      </c>
      <c r="E115" s="462">
        <v>670</v>
      </c>
      <c r="F115" s="499">
        <v>20</v>
      </c>
      <c r="G115" s="499">
        <v>680</v>
      </c>
      <c r="H115" s="601">
        <v>20</v>
      </c>
      <c r="I115" s="601">
        <v>705</v>
      </c>
      <c r="J115" s="721">
        <v>20</v>
      </c>
      <c r="K115" s="721">
        <v>715</v>
      </c>
      <c r="L115" s="819">
        <v>20</v>
      </c>
      <c r="M115" s="819">
        <v>740</v>
      </c>
    </row>
    <row r="116" spans="1:27">
      <c r="A116" s="359">
        <v>112</v>
      </c>
      <c r="B116" s="379" t="s">
        <v>918</v>
      </c>
      <c r="C116" s="583" t="s">
        <v>1076</v>
      </c>
      <c r="D116" s="173">
        <v>115</v>
      </c>
      <c r="E116" s="462">
        <v>1605</v>
      </c>
      <c r="F116" s="499">
        <v>339</v>
      </c>
      <c r="G116" s="499">
        <v>5030</v>
      </c>
      <c r="H116" s="601">
        <v>339</v>
      </c>
      <c r="I116" s="601">
        <v>5055</v>
      </c>
      <c r="J116" s="721">
        <v>339</v>
      </c>
      <c r="K116" s="721">
        <v>5065</v>
      </c>
      <c r="L116" s="819">
        <v>339</v>
      </c>
      <c r="M116" s="819">
        <v>5100</v>
      </c>
    </row>
    <row r="117" spans="1:27">
      <c r="A117" s="359">
        <v>113</v>
      </c>
      <c r="B117" s="584" t="s">
        <v>1314</v>
      </c>
      <c r="C117" s="583" t="s">
        <v>1076</v>
      </c>
      <c r="D117" s="173">
        <v>10</v>
      </c>
      <c r="E117" s="462">
        <v>305</v>
      </c>
      <c r="F117" s="499">
        <v>21</v>
      </c>
      <c r="G117" s="499">
        <v>510</v>
      </c>
      <c r="H117" s="601">
        <v>30</v>
      </c>
      <c r="I117" s="601">
        <v>735</v>
      </c>
      <c r="J117" s="721">
        <v>35</v>
      </c>
      <c r="K117" s="721">
        <v>785</v>
      </c>
      <c r="L117" s="819">
        <v>41</v>
      </c>
      <c r="M117" s="819">
        <v>845</v>
      </c>
    </row>
    <row r="118" spans="1:27">
      <c r="A118" s="359">
        <v>114</v>
      </c>
      <c r="B118" s="379" t="s">
        <v>1200</v>
      </c>
      <c r="C118" s="583" t="s">
        <v>1076</v>
      </c>
      <c r="D118" s="173">
        <v>98</v>
      </c>
      <c r="E118" s="462">
        <v>2030</v>
      </c>
      <c r="F118" s="499">
        <v>98</v>
      </c>
      <c r="G118" s="499">
        <v>2045</v>
      </c>
      <c r="H118" s="601">
        <v>98</v>
      </c>
      <c r="I118" s="601">
        <v>2045</v>
      </c>
      <c r="J118" s="721">
        <v>98</v>
      </c>
      <c r="K118" s="721">
        <v>2055</v>
      </c>
      <c r="L118" s="819">
        <v>98</v>
      </c>
      <c r="M118" s="819">
        <v>2055</v>
      </c>
    </row>
    <row r="119" spans="1:27">
      <c r="A119" s="359">
        <v>115</v>
      </c>
      <c r="B119" s="584" t="s">
        <v>366</v>
      </c>
      <c r="C119" s="583" t="s">
        <v>1076</v>
      </c>
      <c r="D119" s="173">
        <v>26</v>
      </c>
      <c r="E119" s="462">
        <v>780</v>
      </c>
      <c r="F119" s="499">
        <v>26</v>
      </c>
      <c r="G119" s="499">
        <v>800</v>
      </c>
      <c r="H119" s="601">
        <v>33</v>
      </c>
      <c r="I119" s="601">
        <v>815</v>
      </c>
      <c r="J119" s="721">
        <v>33</v>
      </c>
      <c r="K119" s="721">
        <v>830</v>
      </c>
      <c r="L119" s="819">
        <v>34</v>
      </c>
      <c r="M119" s="819">
        <v>855</v>
      </c>
    </row>
    <row r="120" spans="1:27">
      <c r="A120" s="359">
        <v>116</v>
      </c>
      <c r="B120" s="584" t="s">
        <v>879</v>
      </c>
      <c r="C120" s="583" t="s">
        <v>1076</v>
      </c>
      <c r="D120" s="173">
        <v>14</v>
      </c>
      <c r="E120" s="462">
        <v>510</v>
      </c>
      <c r="F120" s="499">
        <v>17</v>
      </c>
      <c r="G120" s="499">
        <v>510</v>
      </c>
      <c r="H120" s="601">
        <v>17</v>
      </c>
      <c r="I120" s="601">
        <v>560</v>
      </c>
      <c r="J120" s="721">
        <v>17</v>
      </c>
      <c r="K120" s="721">
        <v>560</v>
      </c>
      <c r="L120" s="819">
        <v>17</v>
      </c>
      <c r="M120" s="819">
        <v>585</v>
      </c>
    </row>
    <row r="121" spans="1:27">
      <c r="A121" s="359">
        <v>117</v>
      </c>
      <c r="B121" s="584" t="s">
        <v>1544</v>
      </c>
      <c r="C121" s="583" t="s">
        <v>1076</v>
      </c>
      <c r="D121" s="173">
        <v>18</v>
      </c>
      <c r="E121" s="462">
        <v>555</v>
      </c>
      <c r="F121" s="499">
        <v>18</v>
      </c>
      <c r="G121" s="499">
        <v>555</v>
      </c>
      <c r="H121" s="601">
        <v>18</v>
      </c>
      <c r="I121" s="601">
        <v>575</v>
      </c>
      <c r="J121" s="721">
        <v>18</v>
      </c>
      <c r="K121" s="721">
        <v>575</v>
      </c>
      <c r="L121" s="819">
        <v>18</v>
      </c>
      <c r="M121" s="819">
        <v>605</v>
      </c>
    </row>
    <row r="122" spans="1:27">
      <c r="A122" s="359">
        <v>118</v>
      </c>
      <c r="B122" s="584" t="s">
        <v>889</v>
      </c>
      <c r="C122" s="583" t="s">
        <v>1076</v>
      </c>
      <c r="D122" s="173">
        <v>0</v>
      </c>
      <c r="E122" s="462">
        <v>155</v>
      </c>
      <c r="F122" s="499">
        <v>0</v>
      </c>
      <c r="G122" s="499">
        <v>160</v>
      </c>
      <c r="H122" s="601">
        <v>9</v>
      </c>
      <c r="I122" s="601">
        <v>540</v>
      </c>
      <c r="J122" s="721">
        <v>9</v>
      </c>
      <c r="K122" s="721">
        <v>540</v>
      </c>
      <c r="L122" s="819">
        <v>9</v>
      </c>
      <c r="M122" s="819">
        <v>550</v>
      </c>
    </row>
    <row r="123" spans="1:27">
      <c r="A123" s="359">
        <v>119</v>
      </c>
      <c r="B123" s="584" t="s">
        <v>935</v>
      </c>
      <c r="C123" s="583" t="s">
        <v>1076</v>
      </c>
      <c r="D123" s="173">
        <v>19</v>
      </c>
      <c r="E123" s="462">
        <v>555</v>
      </c>
      <c r="F123" s="499">
        <v>19</v>
      </c>
      <c r="G123" s="499">
        <v>555</v>
      </c>
      <c r="H123" s="601">
        <v>21</v>
      </c>
      <c r="I123" s="601">
        <v>595</v>
      </c>
      <c r="J123" s="721">
        <v>21</v>
      </c>
      <c r="K123" s="721">
        <v>620</v>
      </c>
      <c r="L123" s="819">
        <v>21</v>
      </c>
      <c r="M123" s="819">
        <v>690</v>
      </c>
    </row>
    <row r="124" spans="1:27">
      <c r="A124" s="359">
        <v>120</v>
      </c>
      <c r="B124" s="588" t="s">
        <v>742</v>
      </c>
      <c r="C124" s="583" t="s">
        <v>1076</v>
      </c>
      <c r="D124" s="173">
        <v>5</v>
      </c>
      <c r="E124" s="462">
        <v>289</v>
      </c>
      <c r="F124" s="499">
        <v>7</v>
      </c>
      <c r="G124" s="499">
        <v>299</v>
      </c>
      <c r="H124" s="601">
        <v>66</v>
      </c>
      <c r="I124" s="601">
        <v>639</v>
      </c>
      <c r="J124" s="721">
        <v>66</v>
      </c>
      <c r="K124" s="721">
        <v>639</v>
      </c>
      <c r="L124" s="819">
        <v>66</v>
      </c>
      <c r="M124" s="819">
        <v>639</v>
      </c>
    </row>
    <row r="125" spans="1:27">
      <c r="A125" s="359">
        <v>121</v>
      </c>
      <c r="B125" s="584" t="s">
        <v>748</v>
      </c>
      <c r="C125" s="583" t="s">
        <v>1076</v>
      </c>
      <c r="D125" s="173">
        <v>49</v>
      </c>
      <c r="E125" s="462">
        <v>607</v>
      </c>
      <c r="F125" s="499">
        <v>49</v>
      </c>
      <c r="G125" s="499">
        <v>612</v>
      </c>
      <c r="H125" s="601">
        <v>60</v>
      </c>
      <c r="I125" s="601">
        <v>642</v>
      </c>
      <c r="J125" s="721">
        <v>60</v>
      </c>
      <c r="K125" s="721">
        <v>647</v>
      </c>
      <c r="L125" s="819">
        <v>60</v>
      </c>
      <c r="M125" s="819">
        <v>677</v>
      </c>
    </row>
    <row r="126" spans="1:27">
      <c r="A126" s="359">
        <v>122</v>
      </c>
      <c r="B126" s="584" t="s">
        <v>762</v>
      </c>
      <c r="C126" s="583" t="s">
        <v>1076</v>
      </c>
      <c r="D126" s="173">
        <v>22</v>
      </c>
      <c r="E126" s="462">
        <v>685</v>
      </c>
      <c r="F126" s="499">
        <v>22</v>
      </c>
      <c r="G126" s="499">
        <v>685</v>
      </c>
      <c r="H126" s="601">
        <v>26</v>
      </c>
      <c r="I126" s="601">
        <v>695</v>
      </c>
      <c r="J126" s="721">
        <v>26</v>
      </c>
      <c r="K126" s="721">
        <v>695</v>
      </c>
      <c r="L126" s="819">
        <v>26</v>
      </c>
      <c r="M126" s="819">
        <v>715</v>
      </c>
      <c r="O126" s="476" t="s">
        <v>2010</v>
      </c>
      <c r="P126" s="477"/>
      <c r="Q126" s="477"/>
      <c r="R126" s="477"/>
      <c r="S126" s="477"/>
      <c r="T126" s="477"/>
      <c r="U126" s="477"/>
      <c r="V126" s="477"/>
      <c r="W126" s="477"/>
      <c r="X126" s="477"/>
      <c r="Y126" s="477"/>
      <c r="Z126" s="477"/>
      <c r="AA126" s="477"/>
    </row>
    <row r="127" spans="1:27">
      <c r="A127" s="359">
        <v>123</v>
      </c>
      <c r="B127" s="584" t="s">
        <v>778</v>
      </c>
      <c r="C127" s="583" t="s">
        <v>1076</v>
      </c>
      <c r="D127" s="173">
        <v>19</v>
      </c>
      <c r="E127" s="462">
        <v>535</v>
      </c>
      <c r="F127" s="499">
        <v>22</v>
      </c>
      <c r="G127" s="499">
        <v>545</v>
      </c>
      <c r="H127" s="601">
        <v>22</v>
      </c>
      <c r="I127" s="601">
        <v>560</v>
      </c>
      <c r="J127" s="721">
        <v>22</v>
      </c>
      <c r="K127" s="721">
        <v>560</v>
      </c>
      <c r="L127" s="819">
        <v>22</v>
      </c>
      <c r="M127" s="819">
        <v>605</v>
      </c>
    </row>
    <row r="128" spans="1:27">
      <c r="A128" s="359">
        <v>124</v>
      </c>
      <c r="B128" s="379" t="s">
        <v>898</v>
      </c>
      <c r="C128" s="583" t="s">
        <v>1076</v>
      </c>
      <c r="D128" s="173">
        <v>0</v>
      </c>
      <c r="E128" s="462">
        <v>155</v>
      </c>
      <c r="F128" s="499">
        <v>0</v>
      </c>
      <c r="G128" s="499">
        <v>160</v>
      </c>
      <c r="H128" s="601">
        <v>3</v>
      </c>
      <c r="I128" s="601">
        <v>175</v>
      </c>
      <c r="J128" s="721">
        <v>13</v>
      </c>
      <c r="K128" s="721">
        <v>215</v>
      </c>
      <c r="L128" s="819">
        <v>13</v>
      </c>
      <c r="M128" s="819">
        <v>295</v>
      </c>
    </row>
    <row r="129" spans="1:13">
      <c r="A129" s="359">
        <v>125</v>
      </c>
      <c r="B129" s="584" t="s">
        <v>928</v>
      </c>
      <c r="C129" s="583" t="s">
        <v>1076</v>
      </c>
      <c r="D129" s="173">
        <v>17</v>
      </c>
      <c r="E129" s="462">
        <v>600</v>
      </c>
      <c r="F129" s="499">
        <v>17</v>
      </c>
      <c r="G129" s="499">
        <v>605</v>
      </c>
      <c r="H129" s="601">
        <v>21</v>
      </c>
      <c r="I129" s="601">
        <v>620</v>
      </c>
      <c r="J129" s="721">
        <v>21</v>
      </c>
      <c r="K129" s="721">
        <v>625</v>
      </c>
      <c r="L129" s="819">
        <v>21</v>
      </c>
      <c r="M129" s="819">
        <v>670</v>
      </c>
    </row>
    <row r="130" spans="1:13">
      <c r="A130" s="359">
        <v>126</v>
      </c>
      <c r="B130" s="173" t="s">
        <v>958</v>
      </c>
      <c r="C130" s="583" t="s">
        <v>1076</v>
      </c>
      <c r="D130" s="173">
        <v>21</v>
      </c>
      <c r="E130" s="462">
        <v>520</v>
      </c>
      <c r="F130" s="499">
        <v>22</v>
      </c>
      <c r="G130" s="499">
        <v>525</v>
      </c>
      <c r="H130" s="601">
        <v>24</v>
      </c>
      <c r="I130" s="601">
        <v>540</v>
      </c>
      <c r="J130" s="721">
        <v>24</v>
      </c>
      <c r="K130" s="721">
        <v>540</v>
      </c>
      <c r="L130" s="819">
        <v>25</v>
      </c>
      <c r="M130" s="819">
        <v>550</v>
      </c>
    </row>
    <row r="131" spans="1:13">
      <c r="A131" s="359">
        <v>127</v>
      </c>
      <c r="B131" s="584" t="s">
        <v>1077</v>
      </c>
      <c r="C131" s="583" t="s">
        <v>1076</v>
      </c>
      <c r="D131" s="173">
        <v>0</v>
      </c>
      <c r="E131" s="462">
        <v>160</v>
      </c>
      <c r="F131" s="499">
        <v>0</v>
      </c>
      <c r="G131" s="499">
        <v>160</v>
      </c>
      <c r="H131" s="601">
        <v>0</v>
      </c>
      <c r="I131" s="601">
        <v>165</v>
      </c>
      <c r="J131" s="721">
        <v>0</v>
      </c>
      <c r="K131" s="721">
        <v>165</v>
      </c>
      <c r="L131" s="819">
        <v>0</v>
      </c>
      <c r="M131" s="819">
        <v>165</v>
      </c>
    </row>
    <row r="132" spans="1:13">
      <c r="A132" s="359">
        <v>128</v>
      </c>
      <c r="B132" s="584" t="s">
        <v>764</v>
      </c>
      <c r="C132" s="583" t="s">
        <v>1076</v>
      </c>
      <c r="D132" s="173">
        <v>0</v>
      </c>
      <c r="E132" s="462">
        <v>0</v>
      </c>
      <c r="F132" s="499">
        <v>0</v>
      </c>
      <c r="G132" s="499">
        <v>0</v>
      </c>
      <c r="H132" s="601">
        <v>0</v>
      </c>
      <c r="I132" s="601">
        <v>0</v>
      </c>
      <c r="J132" s="721">
        <v>0</v>
      </c>
      <c r="K132" s="721">
        <v>0</v>
      </c>
      <c r="L132" s="819">
        <v>0</v>
      </c>
      <c r="M132" s="819">
        <v>0</v>
      </c>
    </row>
    <row r="133" spans="1:13">
      <c r="A133" s="359">
        <v>129</v>
      </c>
      <c r="B133" s="584" t="s">
        <v>367</v>
      </c>
      <c r="C133" s="583" t="s">
        <v>1076</v>
      </c>
      <c r="D133" s="173">
        <v>48</v>
      </c>
      <c r="E133" s="462">
        <v>1270</v>
      </c>
      <c r="F133" s="499">
        <v>49</v>
      </c>
      <c r="G133" s="499">
        <v>1290</v>
      </c>
      <c r="H133" s="601">
        <v>49</v>
      </c>
      <c r="I133" s="601">
        <v>1305</v>
      </c>
      <c r="J133" s="721">
        <v>49</v>
      </c>
      <c r="K133" s="721">
        <v>1315</v>
      </c>
      <c r="L133" s="819">
        <v>49</v>
      </c>
      <c r="M133" s="819">
        <v>1450</v>
      </c>
    </row>
    <row r="134" spans="1:13">
      <c r="A134" s="359">
        <v>130</v>
      </c>
      <c r="B134" s="584" t="s">
        <v>785</v>
      </c>
      <c r="C134" s="583" t="s">
        <v>1076</v>
      </c>
      <c r="D134" s="173">
        <v>37</v>
      </c>
      <c r="E134" s="462">
        <v>1056</v>
      </c>
      <c r="F134" s="499">
        <v>37</v>
      </c>
      <c r="G134" s="499">
        <v>1081</v>
      </c>
      <c r="H134" s="601">
        <v>37</v>
      </c>
      <c r="I134" s="601">
        <v>1086</v>
      </c>
      <c r="J134" s="721">
        <v>38</v>
      </c>
      <c r="K134" s="721">
        <v>1086</v>
      </c>
      <c r="L134" s="819">
        <v>38</v>
      </c>
      <c r="M134" s="819">
        <v>1211</v>
      </c>
    </row>
    <row r="135" spans="1:13">
      <c r="A135" s="359">
        <v>131</v>
      </c>
      <c r="B135" s="584" t="s">
        <v>787</v>
      </c>
      <c r="C135" s="583" t="s">
        <v>1076</v>
      </c>
      <c r="D135" s="173">
        <v>9</v>
      </c>
      <c r="E135" s="462">
        <v>543</v>
      </c>
      <c r="F135" s="499">
        <v>11</v>
      </c>
      <c r="G135" s="499">
        <v>553</v>
      </c>
      <c r="H135" s="601">
        <v>19</v>
      </c>
      <c r="I135" s="601">
        <v>708</v>
      </c>
      <c r="J135" s="721">
        <v>19</v>
      </c>
      <c r="K135" s="721">
        <v>713</v>
      </c>
      <c r="L135" s="819">
        <v>19</v>
      </c>
      <c r="M135" s="819">
        <v>833</v>
      </c>
    </row>
    <row r="136" spans="1:13">
      <c r="A136" s="359">
        <v>132</v>
      </c>
      <c r="B136" s="584" t="s">
        <v>911</v>
      </c>
      <c r="C136" s="583" t="s">
        <v>1076</v>
      </c>
      <c r="D136" s="173">
        <v>62</v>
      </c>
      <c r="E136" s="462">
        <v>1015</v>
      </c>
      <c r="F136" s="499">
        <v>91</v>
      </c>
      <c r="G136" s="499">
        <v>1265</v>
      </c>
      <c r="H136" s="601">
        <v>100</v>
      </c>
      <c r="I136" s="601">
        <v>1345</v>
      </c>
      <c r="J136" s="721">
        <v>118</v>
      </c>
      <c r="K136" s="721">
        <v>1400</v>
      </c>
      <c r="L136" s="819">
        <v>292</v>
      </c>
      <c r="M136" s="819">
        <v>3480</v>
      </c>
    </row>
    <row r="137" spans="1:13">
      <c r="A137" s="359">
        <v>133</v>
      </c>
      <c r="B137" s="584" t="s">
        <v>960</v>
      </c>
      <c r="C137" s="583" t="s">
        <v>1076</v>
      </c>
      <c r="D137" s="173">
        <v>14</v>
      </c>
      <c r="E137" s="462">
        <v>380</v>
      </c>
      <c r="F137" s="499">
        <v>14</v>
      </c>
      <c r="G137" s="499">
        <v>385</v>
      </c>
      <c r="H137" s="601">
        <v>20</v>
      </c>
      <c r="I137" s="601">
        <v>475</v>
      </c>
      <c r="J137" s="721">
        <v>23</v>
      </c>
      <c r="K137" s="721">
        <v>550</v>
      </c>
      <c r="L137" s="819">
        <v>23</v>
      </c>
      <c r="M137" s="819">
        <v>580</v>
      </c>
    </row>
    <row r="138" spans="1:13">
      <c r="A138" s="359">
        <v>134</v>
      </c>
      <c r="B138" s="379" t="s">
        <v>732</v>
      </c>
      <c r="C138" s="583" t="s">
        <v>1076</v>
      </c>
      <c r="D138" s="173">
        <v>0</v>
      </c>
      <c r="E138" s="462">
        <v>165</v>
      </c>
      <c r="F138" s="499">
        <v>2</v>
      </c>
      <c r="G138" s="499">
        <v>185</v>
      </c>
      <c r="H138" s="601">
        <v>4</v>
      </c>
      <c r="I138" s="601">
        <v>195</v>
      </c>
      <c r="J138" s="721">
        <v>4</v>
      </c>
      <c r="K138" s="721">
        <v>200</v>
      </c>
      <c r="L138" s="819">
        <v>4</v>
      </c>
      <c r="M138" s="819">
        <v>310</v>
      </c>
    </row>
    <row r="139" spans="1:13">
      <c r="A139" s="359">
        <v>135</v>
      </c>
      <c r="B139" s="584" t="s">
        <v>843</v>
      </c>
      <c r="C139" s="583" t="s">
        <v>1076</v>
      </c>
      <c r="D139" s="173">
        <v>26</v>
      </c>
      <c r="E139" s="462">
        <v>700</v>
      </c>
      <c r="F139" s="499">
        <v>26</v>
      </c>
      <c r="G139" s="499">
        <v>710</v>
      </c>
      <c r="H139" s="601">
        <v>26</v>
      </c>
      <c r="I139" s="601">
        <v>715</v>
      </c>
      <c r="J139" s="721">
        <v>26</v>
      </c>
      <c r="K139" s="721">
        <v>720</v>
      </c>
      <c r="L139" s="819">
        <v>27</v>
      </c>
      <c r="M139" s="819">
        <v>845</v>
      </c>
    </row>
    <row r="140" spans="1:13">
      <c r="A140" s="359">
        <v>136</v>
      </c>
      <c r="B140" s="584" t="s">
        <v>955</v>
      </c>
      <c r="C140" s="583" t="s">
        <v>1076</v>
      </c>
      <c r="D140" s="173">
        <v>16</v>
      </c>
      <c r="E140" s="462">
        <v>540</v>
      </c>
      <c r="F140" s="499">
        <v>17</v>
      </c>
      <c r="G140" s="499">
        <v>545</v>
      </c>
      <c r="H140" s="601">
        <v>21</v>
      </c>
      <c r="I140" s="601">
        <v>1065</v>
      </c>
      <c r="J140" s="721">
        <v>21</v>
      </c>
      <c r="K140" s="721">
        <v>1115</v>
      </c>
      <c r="L140" s="819">
        <v>21</v>
      </c>
      <c r="M140" s="819">
        <v>1240</v>
      </c>
    </row>
    <row r="141" spans="1:13">
      <c r="A141" s="359">
        <v>137</v>
      </c>
      <c r="B141" s="584" t="s">
        <v>964</v>
      </c>
      <c r="C141" s="583" t="s">
        <v>1076</v>
      </c>
      <c r="D141" s="173">
        <v>30</v>
      </c>
      <c r="E141" s="462">
        <v>570</v>
      </c>
      <c r="F141" s="499">
        <v>30</v>
      </c>
      <c r="G141" s="499">
        <v>615</v>
      </c>
      <c r="H141" s="601">
        <v>32</v>
      </c>
      <c r="I141" s="601">
        <v>710</v>
      </c>
      <c r="J141" s="721">
        <v>32</v>
      </c>
      <c r="K141" s="721">
        <v>750</v>
      </c>
      <c r="L141" s="819">
        <v>32</v>
      </c>
      <c r="M141" s="819">
        <v>860</v>
      </c>
    </row>
    <row r="142" spans="1:13">
      <c r="A142" s="359">
        <v>138</v>
      </c>
      <c r="B142" s="584" t="s">
        <v>716</v>
      </c>
      <c r="C142" s="583" t="s">
        <v>1076</v>
      </c>
      <c r="D142" s="173">
        <v>8</v>
      </c>
      <c r="E142" s="462">
        <v>300</v>
      </c>
      <c r="F142" s="499">
        <v>8</v>
      </c>
      <c r="G142" s="499">
        <v>300</v>
      </c>
      <c r="H142" s="601">
        <v>12</v>
      </c>
      <c r="I142" s="601">
        <v>365</v>
      </c>
      <c r="J142" s="721">
        <v>12</v>
      </c>
      <c r="K142" s="721">
        <v>375</v>
      </c>
      <c r="L142" s="819">
        <v>12</v>
      </c>
      <c r="M142" s="819">
        <v>390</v>
      </c>
    </row>
    <row r="143" spans="1:13">
      <c r="A143" s="359">
        <v>139</v>
      </c>
      <c r="B143" s="584" t="s">
        <v>726</v>
      </c>
      <c r="C143" s="583" t="s">
        <v>1076</v>
      </c>
      <c r="D143" s="173">
        <v>27</v>
      </c>
      <c r="E143" s="462">
        <v>638</v>
      </c>
      <c r="F143" s="499">
        <v>28</v>
      </c>
      <c r="G143" s="499">
        <v>643</v>
      </c>
      <c r="H143" s="601">
        <v>30</v>
      </c>
      <c r="I143" s="601">
        <v>673</v>
      </c>
      <c r="J143" s="721">
        <v>30</v>
      </c>
      <c r="K143" s="721">
        <v>678</v>
      </c>
      <c r="L143" s="819">
        <v>30</v>
      </c>
      <c r="M143" s="819">
        <v>698</v>
      </c>
    </row>
    <row r="144" spans="1:13">
      <c r="A144" s="359">
        <v>140</v>
      </c>
      <c r="B144" s="173" t="s">
        <v>755</v>
      </c>
      <c r="C144" s="583" t="s">
        <v>1076</v>
      </c>
      <c r="D144" s="173">
        <v>0</v>
      </c>
      <c r="E144" s="462">
        <v>165</v>
      </c>
      <c r="F144" s="499">
        <v>0</v>
      </c>
      <c r="G144" s="499">
        <v>170</v>
      </c>
      <c r="H144" s="601">
        <v>2</v>
      </c>
      <c r="I144" s="601">
        <v>215</v>
      </c>
      <c r="J144" s="721">
        <v>2</v>
      </c>
      <c r="K144" s="721">
        <v>215</v>
      </c>
      <c r="L144" s="819">
        <v>2</v>
      </c>
      <c r="M144" s="819">
        <v>350</v>
      </c>
    </row>
    <row r="145" spans="1:13">
      <c r="A145" s="359">
        <v>141</v>
      </c>
      <c r="B145" s="584" t="s">
        <v>783</v>
      </c>
      <c r="C145" s="583" t="s">
        <v>1076</v>
      </c>
      <c r="D145" s="173">
        <v>41</v>
      </c>
      <c r="E145" s="462">
        <v>750</v>
      </c>
      <c r="F145" s="499">
        <v>66</v>
      </c>
      <c r="G145" s="499">
        <v>865</v>
      </c>
      <c r="H145" s="601">
        <v>71</v>
      </c>
      <c r="I145" s="601">
        <v>940</v>
      </c>
      <c r="J145" s="721">
        <v>87</v>
      </c>
      <c r="K145" s="721">
        <v>1035</v>
      </c>
      <c r="L145" s="819">
        <v>92</v>
      </c>
      <c r="M145" s="819">
        <v>1140</v>
      </c>
    </row>
    <row r="146" spans="1:13">
      <c r="A146" s="359">
        <v>142</v>
      </c>
      <c r="B146" s="590" t="s">
        <v>809</v>
      </c>
      <c r="C146" s="583" t="s">
        <v>1076</v>
      </c>
      <c r="D146" s="173">
        <v>29</v>
      </c>
      <c r="E146" s="462">
        <v>392</v>
      </c>
      <c r="F146" s="499">
        <v>53</v>
      </c>
      <c r="G146" s="499">
        <v>697</v>
      </c>
      <c r="H146" s="601">
        <v>73</v>
      </c>
      <c r="I146" s="601">
        <v>1002</v>
      </c>
      <c r="J146" s="721">
        <v>79</v>
      </c>
      <c r="K146" s="721">
        <v>1017</v>
      </c>
      <c r="L146" s="819">
        <v>83</v>
      </c>
      <c r="M146" s="819">
        <v>1197</v>
      </c>
    </row>
    <row r="147" spans="1:13">
      <c r="A147" s="359">
        <v>143</v>
      </c>
      <c r="B147" s="590" t="s">
        <v>828</v>
      </c>
      <c r="C147" s="583" t="s">
        <v>1076</v>
      </c>
      <c r="D147" s="173">
        <v>19</v>
      </c>
      <c r="E147" s="462">
        <v>530</v>
      </c>
      <c r="F147" s="499">
        <v>23</v>
      </c>
      <c r="G147" s="499">
        <v>540</v>
      </c>
      <c r="H147" s="601">
        <v>23</v>
      </c>
      <c r="I147" s="601">
        <v>545</v>
      </c>
      <c r="J147" s="721">
        <v>23</v>
      </c>
      <c r="K147" s="721">
        <v>555</v>
      </c>
      <c r="L147" s="819">
        <v>23</v>
      </c>
      <c r="M147" s="819">
        <v>680</v>
      </c>
    </row>
    <row r="148" spans="1:13">
      <c r="A148" s="359">
        <v>144</v>
      </c>
      <c r="B148" s="584" t="s">
        <v>848</v>
      </c>
      <c r="C148" s="583" t="s">
        <v>1076</v>
      </c>
      <c r="D148" s="173">
        <v>4</v>
      </c>
      <c r="E148" s="462">
        <v>185</v>
      </c>
      <c r="F148" s="499">
        <v>8</v>
      </c>
      <c r="G148" s="499">
        <v>230</v>
      </c>
      <c r="H148" s="601">
        <v>8</v>
      </c>
      <c r="I148" s="601">
        <v>250</v>
      </c>
      <c r="J148" s="721">
        <v>13</v>
      </c>
      <c r="K148" s="721">
        <v>275</v>
      </c>
      <c r="L148" s="819">
        <v>13</v>
      </c>
      <c r="M148" s="819">
        <v>400</v>
      </c>
    </row>
    <row r="149" spans="1:13">
      <c r="A149" s="359">
        <v>145</v>
      </c>
      <c r="B149" s="379" t="s">
        <v>856</v>
      </c>
      <c r="C149" s="583" t="s">
        <v>1076</v>
      </c>
      <c r="D149" s="173">
        <v>4</v>
      </c>
      <c r="E149" s="462">
        <v>257</v>
      </c>
      <c r="F149" s="499">
        <v>4</v>
      </c>
      <c r="G149" s="499">
        <v>262</v>
      </c>
      <c r="H149" s="601">
        <v>4</v>
      </c>
      <c r="I149" s="601">
        <v>262</v>
      </c>
      <c r="J149" s="721">
        <v>4</v>
      </c>
      <c r="K149" s="721">
        <v>262</v>
      </c>
      <c r="L149" s="819">
        <v>4</v>
      </c>
      <c r="M149" s="819">
        <v>307</v>
      </c>
    </row>
    <row r="150" spans="1:13">
      <c r="A150" s="359">
        <v>146</v>
      </c>
      <c r="B150" s="584" t="s">
        <v>861</v>
      </c>
      <c r="C150" s="583" t="s">
        <v>1076</v>
      </c>
      <c r="D150" s="173">
        <v>23</v>
      </c>
      <c r="E150" s="462">
        <v>555</v>
      </c>
      <c r="F150" s="499">
        <v>23</v>
      </c>
      <c r="G150" s="499">
        <v>555</v>
      </c>
      <c r="H150" s="601">
        <v>24</v>
      </c>
      <c r="I150" s="601">
        <v>570</v>
      </c>
      <c r="J150" s="721">
        <v>24</v>
      </c>
      <c r="K150" s="721">
        <v>570</v>
      </c>
      <c r="L150" s="819">
        <v>24</v>
      </c>
      <c r="M150" s="819">
        <v>670</v>
      </c>
    </row>
    <row r="151" spans="1:13">
      <c r="A151" s="359">
        <v>147</v>
      </c>
      <c r="B151" s="584" t="s">
        <v>620</v>
      </c>
      <c r="C151" s="583" t="s">
        <v>1076</v>
      </c>
      <c r="D151" s="173">
        <v>3</v>
      </c>
      <c r="E151" s="462">
        <v>475</v>
      </c>
      <c r="F151" s="499">
        <v>8</v>
      </c>
      <c r="G151" s="499">
        <v>500</v>
      </c>
      <c r="H151" s="601">
        <v>8</v>
      </c>
      <c r="I151" s="601">
        <v>590</v>
      </c>
      <c r="J151" s="721">
        <v>8</v>
      </c>
      <c r="K151" s="721">
        <v>615</v>
      </c>
      <c r="L151" s="819">
        <v>8</v>
      </c>
      <c r="M151" s="819">
        <v>760</v>
      </c>
    </row>
    <row r="152" spans="1:13">
      <c r="A152" s="359">
        <v>148</v>
      </c>
      <c r="B152" s="584" t="s">
        <v>865</v>
      </c>
      <c r="C152" s="583" t="s">
        <v>1076</v>
      </c>
      <c r="D152" s="173">
        <v>2</v>
      </c>
      <c r="E152" s="462">
        <v>160</v>
      </c>
      <c r="F152" s="499">
        <v>2</v>
      </c>
      <c r="G152" s="499">
        <v>165</v>
      </c>
      <c r="H152" s="601">
        <v>4</v>
      </c>
      <c r="I152" s="601">
        <v>170</v>
      </c>
      <c r="J152" s="721">
        <v>4</v>
      </c>
      <c r="K152" s="721">
        <v>180</v>
      </c>
      <c r="L152" s="819">
        <v>4</v>
      </c>
      <c r="M152" s="819">
        <v>285</v>
      </c>
    </row>
    <row r="153" spans="1:13">
      <c r="A153" s="359">
        <v>149</v>
      </c>
      <c r="B153" s="590" t="s">
        <v>885</v>
      </c>
      <c r="C153" s="583" t="s">
        <v>1076</v>
      </c>
      <c r="D153" s="173">
        <v>30</v>
      </c>
      <c r="E153" s="462">
        <v>630</v>
      </c>
      <c r="F153" s="499">
        <v>30</v>
      </c>
      <c r="G153" s="499">
        <v>630</v>
      </c>
      <c r="H153" s="601">
        <v>31</v>
      </c>
      <c r="I153" s="601">
        <v>640</v>
      </c>
      <c r="J153" s="721">
        <v>31</v>
      </c>
      <c r="K153" s="721">
        <v>640</v>
      </c>
      <c r="L153" s="819">
        <v>33</v>
      </c>
      <c r="M153" s="819">
        <v>755</v>
      </c>
    </row>
    <row r="154" spans="1:13">
      <c r="A154" s="359">
        <v>150</v>
      </c>
      <c r="B154" s="379" t="s">
        <v>886</v>
      </c>
      <c r="C154" s="583" t="s">
        <v>1076</v>
      </c>
      <c r="D154" s="173">
        <v>10</v>
      </c>
      <c r="E154" s="462">
        <v>228</v>
      </c>
      <c r="F154" s="499">
        <v>10</v>
      </c>
      <c r="G154" s="499">
        <v>233</v>
      </c>
      <c r="H154" s="601">
        <v>10</v>
      </c>
      <c r="I154" s="601">
        <v>243</v>
      </c>
      <c r="J154" s="721">
        <v>10</v>
      </c>
      <c r="K154" s="721">
        <v>243</v>
      </c>
      <c r="L154" s="819">
        <v>11</v>
      </c>
      <c r="M154" s="819">
        <v>358</v>
      </c>
    </row>
    <row r="155" spans="1:13">
      <c r="A155" s="359">
        <v>151</v>
      </c>
      <c r="B155" s="379" t="s">
        <v>887</v>
      </c>
      <c r="C155" s="583" t="s">
        <v>1076</v>
      </c>
      <c r="D155" s="173">
        <v>0</v>
      </c>
      <c r="E155" s="462">
        <v>155</v>
      </c>
      <c r="F155" s="499">
        <v>0</v>
      </c>
      <c r="G155" s="499">
        <v>165</v>
      </c>
      <c r="H155" s="601">
        <v>0</v>
      </c>
      <c r="I155" s="601">
        <v>170</v>
      </c>
      <c r="J155" s="721">
        <v>0</v>
      </c>
      <c r="K155" s="721">
        <v>175</v>
      </c>
      <c r="L155" s="819">
        <v>0</v>
      </c>
      <c r="M155" s="819">
        <v>285</v>
      </c>
    </row>
    <row r="156" spans="1:13">
      <c r="A156" s="359">
        <v>152</v>
      </c>
      <c r="B156" s="584" t="s">
        <v>892</v>
      </c>
      <c r="C156" s="583" t="s">
        <v>1076</v>
      </c>
      <c r="D156" s="173">
        <v>30</v>
      </c>
      <c r="E156" s="462">
        <v>530</v>
      </c>
      <c r="F156" s="499">
        <v>30</v>
      </c>
      <c r="G156" s="499">
        <v>530</v>
      </c>
      <c r="H156" s="601">
        <v>35</v>
      </c>
      <c r="I156" s="601">
        <v>630</v>
      </c>
      <c r="J156" s="721">
        <v>35</v>
      </c>
      <c r="K156" s="721">
        <v>630</v>
      </c>
      <c r="L156" s="819">
        <v>35</v>
      </c>
      <c r="M156" s="819">
        <v>760</v>
      </c>
    </row>
    <row r="157" spans="1:13">
      <c r="A157" s="359">
        <v>153</v>
      </c>
      <c r="B157" s="379" t="s">
        <v>907</v>
      </c>
      <c r="C157" s="583" t="s">
        <v>1076</v>
      </c>
      <c r="D157" s="173">
        <v>8</v>
      </c>
      <c r="E157" s="462">
        <v>247</v>
      </c>
      <c r="F157" s="499">
        <v>1448</v>
      </c>
      <c r="G157" s="499">
        <v>16472</v>
      </c>
      <c r="H157" s="601">
        <v>1876</v>
      </c>
      <c r="I157" s="601">
        <v>22772</v>
      </c>
      <c r="J157" s="721">
        <v>1899</v>
      </c>
      <c r="K157" s="721">
        <v>22862</v>
      </c>
      <c r="L157" s="819">
        <v>1943</v>
      </c>
      <c r="M157" s="819">
        <v>23742</v>
      </c>
    </row>
    <row r="158" spans="1:13">
      <c r="A158" s="359">
        <v>154</v>
      </c>
      <c r="B158" s="584" t="s">
        <v>932</v>
      </c>
      <c r="C158" s="583" t="s">
        <v>1076</v>
      </c>
      <c r="D158" s="173">
        <v>24</v>
      </c>
      <c r="E158" s="462">
        <v>525</v>
      </c>
      <c r="F158" s="499">
        <v>25</v>
      </c>
      <c r="G158" s="499">
        <v>540</v>
      </c>
      <c r="H158" s="601">
        <v>26</v>
      </c>
      <c r="I158" s="601">
        <v>570</v>
      </c>
      <c r="J158" s="721">
        <v>26</v>
      </c>
      <c r="K158" s="721">
        <v>575</v>
      </c>
      <c r="L158" s="819">
        <v>26</v>
      </c>
      <c r="M158" s="819">
        <v>705</v>
      </c>
    </row>
    <row r="159" spans="1:13">
      <c r="A159" s="359">
        <v>155</v>
      </c>
      <c r="B159" s="584" t="s">
        <v>959</v>
      </c>
      <c r="C159" s="583" t="s">
        <v>1076</v>
      </c>
      <c r="D159" s="173">
        <v>0</v>
      </c>
      <c r="E159" s="462">
        <v>155</v>
      </c>
      <c r="F159" s="499">
        <v>0</v>
      </c>
      <c r="G159" s="499">
        <v>155</v>
      </c>
      <c r="H159" s="601">
        <v>2</v>
      </c>
      <c r="I159" s="601">
        <v>170</v>
      </c>
      <c r="J159" s="721">
        <v>2</v>
      </c>
      <c r="K159" s="721">
        <v>170</v>
      </c>
      <c r="L159" s="819">
        <v>2</v>
      </c>
      <c r="M159" s="819">
        <v>275</v>
      </c>
    </row>
    <row r="160" spans="1:13">
      <c r="A160" s="359">
        <v>156</v>
      </c>
      <c r="B160" s="591" t="s">
        <v>968</v>
      </c>
      <c r="C160" s="583" t="s">
        <v>1076</v>
      </c>
      <c r="D160" s="173">
        <v>2</v>
      </c>
      <c r="E160" s="462">
        <v>245</v>
      </c>
      <c r="F160" s="499">
        <v>2</v>
      </c>
      <c r="G160" s="499">
        <v>250</v>
      </c>
      <c r="H160" s="601">
        <v>3</v>
      </c>
      <c r="I160" s="601">
        <v>265</v>
      </c>
      <c r="J160" s="721">
        <v>3</v>
      </c>
      <c r="K160" s="721">
        <v>285</v>
      </c>
      <c r="L160" s="819">
        <v>3</v>
      </c>
      <c r="M160" s="819">
        <v>465</v>
      </c>
    </row>
    <row r="161" spans="1:13">
      <c r="A161" s="359">
        <v>157</v>
      </c>
      <c r="B161" s="584" t="s">
        <v>979</v>
      </c>
      <c r="C161" s="583" t="s">
        <v>1076</v>
      </c>
      <c r="D161" s="173">
        <v>20</v>
      </c>
      <c r="E161" s="462">
        <v>565</v>
      </c>
      <c r="F161" s="499">
        <v>20</v>
      </c>
      <c r="G161" s="499">
        <v>565</v>
      </c>
      <c r="H161" s="601">
        <v>20</v>
      </c>
      <c r="I161" s="601">
        <v>585</v>
      </c>
      <c r="J161" s="721">
        <v>20</v>
      </c>
      <c r="K161" s="721">
        <v>585</v>
      </c>
      <c r="L161" s="819">
        <v>20</v>
      </c>
      <c r="M161" s="819">
        <v>700</v>
      </c>
    </row>
    <row r="162" spans="1:13">
      <c r="A162" s="359">
        <v>158</v>
      </c>
      <c r="B162" s="584" t="s">
        <v>390</v>
      </c>
      <c r="C162" s="583" t="s">
        <v>1076</v>
      </c>
      <c r="D162" s="173">
        <v>1</v>
      </c>
      <c r="E162" s="462">
        <v>180</v>
      </c>
      <c r="F162" s="499">
        <v>1</v>
      </c>
      <c r="G162" s="499">
        <v>180</v>
      </c>
      <c r="H162" s="601">
        <v>2</v>
      </c>
      <c r="I162" s="601">
        <v>215</v>
      </c>
      <c r="J162" s="721">
        <v>2</v>
      </c>
      <c r="K162" s="721">
        <v>220</v>
      </c>
      <c r="L162" s="819">
        <v>2</v>
      </c>
      <c r="M162" s="819">
        <v>250</v>
      </c>
    </row>
    <row r="163" spans="1:13">
      <c r="A163" s="359">
        <v>159</v>
      </c>
      <c r="B163" s="584" t="s">
        <v>864</v>
      </c>
      <c r="C163" s="583" t="s">
        <v>1076</v>
      </c>
      <c r="D163" s="173">
        <v>0</v>
      </c>
      <c r="E163" s="462">
        <v>180</v>
      </c>
      <c r="F163" s="499">
        <v>0</v>
      </c>
      <c r="G163" s="499">
        <v>195</v>
      </c>
      <c r="H163" s="601">
        <v>4</v>
      </c>
      <c r="I163" s="601">
        <v>210</v>
      </c>
      <c r="J163" s="721">
        <v>4</v>
      </c>
      <c r="K163" s="721">
        <v>210</v>
      </c>
      <c r="L163" s="819">
        <v>4</v>
      </c>
      <c r="M163" s="819">
        <v>225</v>
      </c>
    </row>
    <row r="164" spans="1:13">
      <c r="A164" s="359">
        <v>160</v>
      </c>
      <c r="B164" s="584" t="s">
        <v>947</v>
      </c>
      <c r="C164" s="583" t="s">
        <v>1076</v>
      </c>
      <c r="D164" s="173">
        <v>39</v>
      </c>
      <c r="E164" s="462">
        <v>790</v>
      </c>
      <c r="F164" s="499">
        <v>39</v>
      </c>
      <c r="G164" s="499">
        <v>795</v>
      </c>
      <c r="H164" s="601">
        <v>42</v>
      </c>
      <c r="I164" s="601">
        <v>810</v>
      </c>
      <c r="J164" s="721">
        <v>43</v>
      </c>
      <c r="K164" s="721">
        <v>825</v>
      </c>
      <c r="L164" s="819">
        <v>43</v>
      </c>
      <c r="M164" s="819">
        <v>860</v>
      </c>
    </row>
    <row r="165" spans="1:13">
      <c r="A165" s="359">
        <v>161</v>
      </c>
      <c r="B165" s="584" t="s">
        <v>781</v>
      </c>
      <c r="C165" s="583" t="s">
        <v>1076</v>
      </c>
      <c r="D165" s="173">
        <v>0</v>
      </c>
      <c r="E165" s="462">
        <v>115</v>
      </c>
      <c r="F165" s="499">
        <v>0</v>
      </c>
      <c r="G165" s="499">
        <v>195</v>
      </c>
      <c r="H165" s="601">
        <v>3</v>
      </c>
      <c r="I165" s="601">
        <v>215</v>
      </c>
      <c r="J165" s="721">
        <v>3</v>
      </c>
      <c r="K165" s="721">
        <v>225</v>
      </c>
      <c r="L165" s="819">
        <v>3</v>
      </c>
      <c r="M165" s="819">
        <v>265</v>
      </c>
    </row>
    <row r="166" spans="1:13">
      <c r="A166" s="359">
        <v>162</v>
      </c>
      <c r="B166" s="584" t="s">
        <v>631</v>
      </c>
      <c r="C166" s="583" t="s">
        <v>1076</v>
      </c>
      <c r="D166" s="173">
        <v>3</v>
      </c>
      <c r="E166" s="462">
        <v>230</v>
      </c>
      <c r="F166" s="499">
        <v>3</v>
      </c>
      <c r="G166" s="499">
        <v>275</v>
      </c>
      <c r="H166" s="601">
        <v>3</v>
      </c>
      <c r="I166" s="601">
        <v>300</v>
      </c>
      <c r="J166" s="721">
        <v>4</v>
      </c>
      <c r="K166" s="721">
        <v>320</v>
      </c>
      <c r="L166" s="819">
        <v>4</v>
      </c>
      <c r="M166" s="819">
        <v>340</v>
      </c>
    </row>
    <row r="167" spans="1:13">
      <c r="A167" s="359">
        <v>163</v>
      </c>
      <c r="B167" s="584" t="s">
        <v>727</v>
      </c>
      <c r="C167" s="583" t="s">
        <v>1076</v>
      </c>
      <c r="D167" s="173">
        <v>3</v>
      </c>
      <c r="E167" s="462">
        <v>165</v>
      </c>
      <c r="F167" s="499">
        <v>4</v>
      </c>
      <c r="G167" s="499">
        <v>165</v>
      </c>
      <c r="H167" s="601">
        <v>6</v>
      </c>
      <c r="I167" s="601">
        <v>205</v>
      </c>
      <c r="J167" s="721">
        <v>6</v>
      </c>
      <c r="K167" s="721">
        <v>210</v>
      </c>
      <c r="L167" s="819">
        <v>6</v>
      </c>
      <c r="M167" s="819">
        <v>255</v>
      </c>
    </row>
    <row r="168" spans="1:13">
      <c r="A168" s="359">
        <v>164</v>
      </c>
      <c r="B168" s="379" t="s">
        <v>595</v>
      </c>
      <c r="C168" s="583" t="s">
        <v>1076</v>
      </c>
      <c r="D168" s="173">
        <v>0</v>
      </c>
      <c r="E168" s="462">
        <v>160</v>
      </c>
      <c r="F168" s="499">
        <v>0</v>
      </c>
      <c r="G168" s="499">
        <v>160</v>
      </c>
      <c r="H168" s="601">
        <v>0</v>
      </c>
      <c r="I168" s="601">
        <v>170</v>
      </c>
      <c r="J168" s="721">
        <v>0</v>
      </c>
      <c r="K168" s="721">
        <v>170</v>
      </c>
      <c r="L168" s="819">
        <v>0</v>
      </c>
      <c r="M168" s="819">
        <v>175</v>
      </c>
    </row>
    <row r="169" spans="1:13">
      <c r="A169" s="359">
        <v>165</v>
      </c>
      <c r="B169" s="584" t="s">
        <v>758</v>
      </c>
      <c r="C169" s="583" t="s">
        <v>1076</v>
      </c>
      <c r="D169" s="173">
        <v>0</v>
      </c>
      <c r="E169" s="462">
        <v>155</v>
      </c>
      <c r="F169" s="499">
        <v>0</v>
      </c>
      <c r="G169" s="499">
        <v>155</v>
      </c>
      <c r="H169" s="601">
        <v>2</v>
      </c>
      <c r="I169" s="601">
        <v>185</v>
      </c>
      <c r="J169" s="721">
        <v>2</v>
      </c>
      <c r="K169" s="721">
        <v>205</v>
      </c>
      <c r="L169" s="819">
        <v>2</v>
      </c>
      <c r="M169" s="819">
        <v>230</v>
      </c>
    </row>
    <row r="170" spans="1:13">
      <c r="A170" s="359">
        <v>166</v>
      </c>
      <c r="B170" s="584" t="s">
        <v>760</v>
      </c>
      <c r="C170" s="583" t="s">
        <v>1076</v>
      </c>
      <c r="D170" s="173">
        <v>0</v>
      </c>
      <c r="E170" s="462">
        <v>155</v>
      </c>
      <c r="F170" s="499">
        <v>0</v>
      </c>
      <c r="G170" s="499">
        <v>155</v>
      </c>
      <c r="H170" s="601">
        <v>2</v>
      </c>
      <c r="I170" s="601">
        <v>180</v>
      </c>
      <c r="J170" s="721">
        <v>3</v>
      </c>
      <c r="K170" s="721">
        <v>205</v>
      </c>
      <c r="L170" s="819">
        <v>3</v>
      </c>
      <c r="M170" s="819">
        <v>230</v>
      </c>
    </row>
    <row r="171" spans="1:13">
      <c r="A171" s="359">
        <v>167</v>
      </c>
      <c r="B171" s="584" t="s">
        <v>784</v>
      </c>
      <c r="C171" s="583" t="s">
        <v>1076</v>
      </c>
      <c r="D171" s="173">
        <v>0</v>
      </c>
      <c r="E171" s="462">
        <v>155</v>
      </c>
      <c r="F171" s="499">
        <v>0</v>
      </c>
      <c r="G171" s="499">
        <v>165</v>
      </c>
      <c r="H171" s="601">
        <v>0</v>
      </c>
      <c r="I171" s="601">
        <v>180</v>
      </c>
      <c r="J171" s="721">
        <v>1</v>
      </c>
      <c r="K171" s="721">
        <v>195</v>
      </c>
      <c r="L171" s="819">
        <v>1</v>
      </c>
      <c r="M171" s="819">
        <v>200</v>
      </c>
    </row>
    <row r="172" spans="1:13">
      <c r="A172" s="359">
        <v>168</v>
      </c>
      <c r="B172" s="584" t="s">
        <v>1078</v>
      </c>
      <c r="C172" s="583" t="s">
        <v>1076</v>
      </c>
      <c r="D172" s="173">
        <v>21</v>
      </c>
      <c r="E172" s="462">
        <v>530</v>
      </c>
      <c r="F172" s="499">
        <v>21</v>
      </c>
      <c r="G172" s="499">
        <v>535</v>
      </c>
      <c r="H172" s="601">
        <v>22</v>
      </c>
      <c r="I172" s="601">
        <v>575</v>
      </c>
      <c r="J172" s="721">
        <v>22</v>
      </c>
      <c r="K172" s="721">
        <v>580</v>
      </c>
      <c r="L172" s="819">
        <v>22</v>
      </c>
      <c r="M172" s="819">
        <v>585</v>
      </c>
    </row>
    <row r="173" spans="1:13">
      <c r="A173" s="359">
        <v>169</v>
      </c>
      <c r="B173" s="584" t="s">
        <v>810</v>
      </c>
      <c r="C173" s="583" t="s">
        <v>1076</v>
      </c>
      <c r="D173" s="173">
        <v>22</v>
      </c>
      <c r="E173" s="462">
        <v>590</v>
      </c>
      <c r="F173" s="499">
        <v>22</v>
      </c>
      <c r="G173" s="499">
        <v>590</v>
      </c>
      <c r="H173" s="601">
        <v>22</v>
      </c>
      <c r="I173" s="601">
        <v>600</v>
      </c>
      <c r="J173" s="721">
        <v>22</v>
      </c>
      <c r="K173" s="721">
        <v>605</v>
      </c>
      <c r="L173" s="819">
        <v>22</v>
      </c>
      <c r="M173" s="819">
        <v>625</v>
      </c>
    </row>
    <row r="174" spans="1:13">
      <c r="A174" s="359">
        <v>170</v>
      </c>
      <c r="B174" s="584" t="s">
        <v>833</v>
      </c>
      <c r="C174" s="583" t="s">
        <v>1076</v>
      </c>
      <c r="D174" s="173">
        <v>0</v>
      </c>
      <c r="E174" s="462">
        <v>160</v>
      </c>
      <c r="F174" s="499">
        <v>0</v>
      </c>
      <c r="G174" s="499">
        <v>160</v>
      </c>
      <c r="H174" s="601">
        <v>16</v>
      </c>
      <c r="I174" s="601">
        <v>235</v>
      </c>
      <c r="J174" s="721">
        <v>16</v>
      </c>
      <c r="K174" s="721">
        <v>240</v>
      </c>
      <c r="L174" s="819">
        <v>16</v>
      </c>
      <c r="M174" s="819">
        <v>255</v>
      </c>
    </row>
    <row r="175" spans="1:13">
      <c r="A175" s="359">
        <v>171</v>
      </c>
      <c r="B175" s="584" t="s">
        <v>859</v>
      </c>
      <c r="C175" s="583" t="s">
        <v>1076</v>
      </c>
      <c r="D175" s="173">
        <v>1</v>
      </c>
      <c r="E175" s="462">
        <v>160</v>
      </c>
      <c r="F175" s="499">
        <v>1</v>
      </c>
      <c r="G175" s="499">
        <v>160</v>
      </c>
      <c r="H175" s="601">
        <v>4</v>
      </c>
      <c r="I175" s="601">
        <v>180</v>
      </c>
      <c r="J175" s="721">
        <v>4</v>
      </c>
      <c r="K175" s="721">
        <v>195</v>
      </c>
      <c r="L175" s="819">
        <v>4</v>
      </c>
      <c r="M175" s="819">
        <v>220</v>
      </c>
    </row>
    <row r="176" spans="1:13">
      <c r="A176" s="359">
        <v>172</v>
      </c>
      <c r="B176" s="584" t="s">
        <v>877</v>
      </c>
      <c r="C176" s="583" t="s">
        <v>1076</v>
      </c>
      <c r="D176" s="173">
        <v>25</v>
      </c>
      <c r="E176" s="462">
        <v>670</v>
      </c>
      <c r="F176" s="499">
        <v>25</v>
      </c>
      <c r="G176" s="499">
        <v>675</v>
      </c>
      <c r="H176" s="601">
        <v>32</v>
      </c>
      <c r="I176" s="601">
        <v>690</v>
      </c>
      <c r="J176" s="721">
        <v>32</v>
      </c>
      <c r="K176" s="721">
        <v>700</v>
      </c>
      <c r="L176" s="819">
        <v>32</v>
      </c>
      <c r="M176" s="819">
        <v>710</v>
      </c>
    </row>
    <row r="177" spans="1:13">
      <c r="A177" s="359">
        <v>173</v>
      </c>
      <c r="B177" s="584" t="s">
        <v>540</v>
      </c>
      <c r="C177" s="583" t="s">
        <v>1076</v>
      </c>
      <c r="D177" s="173">
        <v>0</v>
      </c>
      <c r="E177" s="462">
        <v>160</v>
      </c>
      <c r="F177" s="499">
        <v>1</v>
      </c>
      <c r="G177" s="499">
        <v>165</v>
      </c>
      <c r="H177" s="601">
        <v>5</v>
      </c>
      <c r="I177" s="601">
        <v>265</v>
      </c>
      <c r="J177" s="721">
        <v>5</v>
      </c>
      <c r="K177" s="721">
        <v>270</v>
      </c>
      <c r="L177" s="819">
        <v>5</v>
      </c>
      <c r="M177" s="819">
        <v>285</v>
      </c>
    </row>
    <row r="178" spans="1:13">
      <c r="A178" s="359">
        <v>174</v>
      </c>
      <c r="B178" s="584" t="s">
        <v>890</v>
      </c>
      <c r="C178" s="583" t="s">
        <v>1076</v>
      </c>
      <c r="D178" s="173">
        <v>0</v>
      </c>
      <c r="E178" s="462">
        <v>155</v>
      </c>
      <c r="F178" s="499">
        <v>0</v>
      </c>
      <c r="G178" s="499">
        <v>155</v>
      </c>
      <c r="H178" s="601">
        <v>1</v>
      </c>
      <c r="I178" s="601">
        <v>175</v>
      </c>
      <c r="J178" s="721">
        <v>1</v>
      </c>
      <c r="K178" s="721">
        <v>180</v>
      </c>
      <c r="L178" s="819">
        <v>1</v>
      </c>
      <c r="M178" s="819">
        <v>190</v>
      </c>
    </row>
    <row r="179" spans="1:13">
      <c r="A179" s="359">
        <v>175</v>
      </c>
      <c r="B179" s="379" t="s">
        <v>1202</v>
      </c>
      <c r="C179" s="583" t="s">
        <v>1076</v>
      </c>
      <c r="D179" s="173">
        <v>0</v>
      </c>
      <c r="E179" s="462">
        <v>0</v>
      </c>
      <c r="F179" s="499">
        <v>0</v>
      </c>
      <c r="G179" s="499">
        <v>0</v>
      </c>
      <c r="H179" s="601">
        <v>0</v>
      </c>
      <c r="I179" s="601">
        <v>0</v>
      </c>
      <c r="J179" s="721">
        <v>0</v>
      </c>
      <c r="K179" s="721">
        <v>0</v>
      </c>
      <c r="L179" s="819">
        <v>0</v>
      </c>
      <c r="M179" s="819">
        <v>0</v>
      </c>
    </row>
    <row r="180" spans="1:13">
      <c r="A180" s="359">
        <v>176</v>
      </c>
      <c r="B180" s="379" t="s">
        <v>914</v>
      </c>
      <c r="C180" s="583" t="s">
        <v>1076</v>
      </c>
      <c r="D180" s="173">
        <v>1</v>
      </c>
      <c r="E180" s="462">
        <v>155</v>
      </c>
      <c r="F180" s="499">
        <v>1</v>
      </c>
      <c r="G180" s="499">
        <v>165</v>
      </c>
      <c r="H180" s="601">
        <v>1</v>
      </c>
      <c r="I180" s="601">
        <v>175</v>
      </c>
      <c r="J180" s="721">
        <v>1</v>
      </c>
      <c r="K180" s="721">
        <v>180</v>
      </c>
      <c r="L180" s="819">
        <v>1</v>
      </c>
      <c r="M180" s="819">
        <v>190</v>
      </c>
    </row>
    <row r="181" spans="1:13">
      <c r="A181" s="359">
        <v>177</v>
      </c>
      <c r="B181" s="584" t="s">
        <v>954</v>
      </c>
      <c r="C181" s="583" t="s">
        <v>1076</v>
      </c>
      <c r="D181" s="173">
        <v>0</v>
      </c>
      <c r="E181" s="462">
        <v>160</v>
      </c>
      <c r="F181" s="499">
        <v>0</v>
      </c>
      <c r="G181" s="499">
        <v>165</v>
      </c>
      <c r="H181" s="601">
        <v>0</v>
      </c>
      <c r="I181" s="601">
        <v>180</v>
      </c>
      <c r="J181" s="721">
        <v>0</v>
      </c>
      <c r="K181" s="721">
        <v>190</v>
      </c>
      <c r="L181" s="819">
        <v>0</v>
      </c>
      <c r="M181" s="819">
        <v>190</v>
      </c>
    </row>
    <row r="182" spans="1:13">
      <c r="A182" s="359">
        <v>178</v>
      </c>
      <c r="B182" s="584" t="s">
        <v>351</v>
      </c>
      <c r="C182" s="583" t="s">
        <v>1076</v>
      </c>
      <c r="D182" s="173">
        <v>113</v>
      </c>
      <c r="E182" s="462">
        <v>2220</v>
      </c>
      <c r="F182" s="499">
        <v>118</v>
      </c>
      <c r="G182" s="499">
        <v>2315</v>
      </c>
      <c r="H182" s="601">
        <v>126</v>
      </c>
      <c r="I182" s="601">
        <v>2415</v>
      </c>
      <c r="J182" s="721">
        <v>126</v>
      </c>
      <c r="K182" s="721">
        <v>2425</v>
      </c>
      <c r="L182" s="819">
        <v>126</v>
      </c>
      <c r="M182" s="819">
        <v>2425</v>
      </c>
    </row>
    <row r="183" spans="1:13">
      <c r="A183" s="359">
        <v>179</v>
      </c>
      <c r="B183" s="584" t="s">
        <v>361</v>
      </c>
      <c r="C183" s="583" t="s">
        <v>1076</v>
      </c>
      <c r="D183" s="173">
        <v>0</v>
      </c>
      <c r="E183" s="462">
        <v>270</v>
      </c>
      <c r="F183" s="499">
        <v>0</v>
      </c>
      <c r="G183" s="499">
        <v>275</v>
      </c>
      <c r="H183" s="601">
        <v>11</v>
      </c>
      <c r="I183" s="601">
        <v>325</v>
      </c>
      <c r="J183" s="721">
        <v>11</v>
      </c>
      <c r="K183" s="721">
        <v>340</v>
      </c>
      <c r="L183" s="819">
        <v>11</v>
      </c>
      <c r="M183" s="819">
        <v>380</v>
      </c>
    </row>
    <row r="184" spans="1:13">
      <c r="A184" s="359">
        <v>180</v>
      </c>
      <c r="B184" s="584" t="s">
        <v>789</v>
      </c>
      <c r="C184" s="583" t="s">
        <v>1076</v>
      </c>
      <c r="D184" s="173">
        <v>0</v>
      </c>
      <c r="E184" s="462">
        <v>270</v>
      </c>
      <c r="F184" s="499">
        <v>0</v>
      </c>
      <c r="G184" s="499">
        <v>280</v>
      </c>
      <c r="H184" s="601">
        <v>1</v>
      </c>
      <c r="I184" s="601">
        <v>290</v>
      </c>
      <c r="J184" s="721">
        <v>1</v>
      </c>
      <c r="K184" s="721">
        <v>290</v>
      </c>
      <c r="L184" s="819">
        <v>1</v>
      </c>
      <c r="M184" s="819">
        <v>305</v>
      </c>
    </row>
    <row r="185" spans="1:13">
      <c r="A185" s="359">
        <v>181</v>
      </c>
      <c r="B185" s="584" t="s">
        <v>1543</v>
      </c>
      <c r="C185" s="583" t="s">
        <v>1076</v>
      </c>
      <c r="D185" s="173">
        <v>0</v>
      </c>
      <c r="E185" s="462">
        <v>170</v>
      </c>
      <c r="F185" s="499">
        <v>0</v>
      </c>
      <c r="G185" s="499">
        <v>170</v>
      </c>
      <c r="H185" s="601">
        <v>2</v>
      </c>
      <c r="I185" s="601">
        <v>200</v>
      </c>
      <c r="J185" s="721">
        <v>2</v>
      </c>
      <c r="K185" s="721">
        <v>200</v>
      </c>
      <c r="L185" s="819">
        <v>2</v>
      </c>
      <c r="M185" s="819">
        <v>215</v>
      </c>
    </row>
    <row r="186" spans="1:13">
      <c r="A186" s="359">
        <v>182</v>
      </c>
      <c r="B186" s="379" t="s">
        <v>832</v>
      </c>
      <c r="C186" s="583" t="s">
        <v>1076</v>
      </c>
      <c r="D186" s="173">
        <v>2</v>
      </c>
      <c r="E186" s="462">
        <v>155</v>
      </c>
      <c r="F186" s="499">
        <v>2</v>
      </c>
      <c r="G186" s="499">
        <v>155</v>
      </c>
      <c r="H186" s="601">
        <v>2</v>
      </c>
      <c r="I186" s="601">
        <v>155</v>
      </c>
      <c r="J186" s="721">
        <v>2</v>
      </c>
      <c r="K186" s="721">
        <v>155</v>
      </c>
      <c r="L186" s="819">
        <v>2</v>
      </c>
      <c r="M186" s="819">
        <v>165</v>
      </c>
    </row>
    <row r="187" spans="1:13">
      <c r="A187" s="359">
        <v>183</v>
      </c>
      <c r="B187" s="584" t="s">
        <v>845</v>
      </c>
      <c r="C187" s="583" t="s">
        <v>1076</v>
      </c>
      <c r="D187" s="173">
        <v>0</v>
      </c>
      <c r="E187" s="462">
        <v>165</v>
      </c>
      <c r="F187" s="499">
        <v>0</v>
      </c>
      <c r="G187" s="499">
        <v>170</v>
      </c>
      <c r="H187" s="601">
        <v>0</v>
      </c>
      <c r="I187" s="601">
        <v>175</v>
      </c>
      <c r="J187" s="721">
        <v>0</v>
      </c>
      <c r="K187" s="721">
        <v>190</v>
      </c>
      <c r="L187" s="819">
        <v>0</v>
      </c>
      <c r="M187" s="819">
        <v>205</v>
      </c>
    </row>
    <row r="188" spans="1:13">
      <c r="A188" s="359">
        <v>184</v>
      </c>
      <c r="B188" s="584" t="s">
        <v>871</v>
      </c>
      <c r="C188" s="583" t="s">
        <v>1076</v>
      </c>
      <c r="D188" s="173">
        <v>2</v>
      </c>
      <c r="E188" s="462">
        <v>205</v>
      </c>
      <c r="F188" s="499">
        <v>2</v>
      </c>
      <c r="G188" s="499">
        <v>205</v>
      </c>
      <c r="H188" s="601">
        <v>8</v>
      </c>
      <c r="I188" s="601">
        <v>275</v>
      </c>
      <c r="J188" s="721">
        <v>8</v>
      </c>
      <c r="K188" s="721">
        <v>300</v>
      </c>
      <c r="L188" s="819">
        <v>8</v>
      </c>
      <c r="M188" s="819">
        <v>320</v>
      </c>
    </row>
    <row r="189" spans="1:13">
      <c r="A189" s="359">
        <v>185</v>
      </c>
      <c r="B189" s="584" t="s">
        <v>899</v>
      </c>
      <c r="C189" s="583" t="s">
        <v>1076</v>
      </c>
      <c r="D189" s="173">
        <v>0</v>
      </c>
      <c r="E189" s="462">
        <v>160</v>
      </c>
      <c r="F189" s="499">
        <v>0</v>
      </c>
      <c r="G189" s="499">
        <v>160</v>
      </c>
      <c r="H189" s="601">
        <v>0</v>
      </c>
      <c r="I189" s="601">
        <v>165</v>
      </c>
      <c r="J189" s="721">
        <v>0</v>
      </c>
      <c r="K189" s="721">
        <v>170</v>
      </c>
      <c r="L189" s="819">
        <v>0</v>
      </c>
      <c r="M189" s="819">
        <v>170</v>
      </c>
    </row>
    <row r="190" spans="1:13">
      <c r="A190" s="359">
        <v>186</v>
      </c>
      <c r="B190" s="379" t="s">
        <v>903</v>
      </c>
      <c r="C190" s="583" t="s">
        <v>1076</v>
      </c>
      <c r="D190" s="173">
        <v>2</v>
      </c>
      <c r="E190" s="462">
        <v>165</v>
      </c>
      <c r="F190" s="499">
        <v>2</v>
      </c>
      <c r="G190" s="499">
        <v>175</v>
      </c>
      <c r="H190" s="601">
        <v>2</v>
      </c>
      <c r="I190" s="601">
        <v>185</v>
      </c>
      <c r="J190" s="721">
        <v>2</v>
      </c>
      <c r="K190" s="721">
        <v>190</v>
      </c>
      <c r="L190" s="819">
        <v>2</v>
      </c>
      <c r="M190" s="819">
        <v>205</v>
      </c>
    </row>
    <row r="191" spans="1:13">
      <c r="A191" s="359">
        <v>187</v>
      </c>
      <c r="B191" s="584" t="s">
        <v>904</v>
      </c>
      <c r="C191" s="583" t="s">
        <v>1076</v>
      </c>
      <c r="D191" s="173">
        <v>29</v>
      </c>
      <c r="E191" s="462">
        <v>415</v>
      </c>
      <c r="F191" s="499">
        <v>29</v>
      </c>
      <c r="G191" s="499">
        <v>415</v>
      </c>
      <c r="H191" s="601">
        <v>29</v>
      </c>
      <c r="I191" s="601">
        <v>425</v>
      </c>
      <c r="J191" s="721">
        <v>29</v>
      </c>
      <c r="K191" s="721">
        <v>425</v>
      </c>
      <c r="L191" s="819">
        <v>29</v>
      </c>
      <c r="M191" s="819">
        <v>425</v>
      </c>
    </row>
    <row r="192" spans="1:13">
      <c r="A192" s="359">
        <v>188</v>
      </c>
      <c r="B192" s="584" t="s">
        <v>936</v>
      </c>
      <c r="C192" s="583" t="s">
        <v>1076</v>
      </c>
      <c r="D192" s="173">
        <v>10</v>
      </c>
      <c r="E192" s="462">
        <v>230</v>
      </c>
      <c r="F192" s="499">
        <v>12</v>
      </c>
      <c r="G192" s="499">
        <v>235</v>
      </c>
      <c r="H192" s="601">
        <v>14</v>
      </c>
      <c r="I192" s="601">
        <v>255</v>
      </c>
      <c r="J192" s="721">
        <v>14</v>
      </c>
      <c r="K192" s="721">
        <v>260</v>
      </c>
      <c r="L192" s="819">
        <v>14</v>
      </c>
      <c r="M192" s="819">
        <v>260</v>
      </c>
    </row>
    <row r="193" spans="1:13">
      <c r="A193" s="359">
        <v>189</v>
      </c>
      <c r="B193" s="584" t="s">
        <v>976</v>
      </c>
      <c r="C193" s="583" t="s">
        <v>1076</v>
      </c>
      <c r="D193" s="173">
        <v>0</v>
      </c>
      <c r="E193" s="462">
        <v>165</v>
      </c>
      <c r="F193" s="499">
        <v>0</v>
      </c>
      <c r="G193" s="499">
        <v>185</v>
      </c>
      <c r="H193" s="601">
        <v>0</v>
      </c>
      <c r="I193" s="601">
        <v>195</v>
      </c>
      <c r="J193" s="721">
        <v>0</v>
      </c>
      <c r="K193" s="721">
        <v>200</v>
      </c>
      <c r="L193" s="819">
        <v>0</v>
      </c>
      <c r="M193" s="819">
        <v>220</v>
      </c>
    </row>
    <row r="194" spans="1:13">
      <c r="A194" s="359">
        <v>190</v>
      </c>
      <c r="B194" s="584" t="s">
        <v>991</v>
      </c>
      <c r="C194" s="583" t="s">
        <v>1076</v>
      </c>
      <c r="D194" s="173">
        <v>1</v>
      </c>
      <c r="E194" s="462">
        <v>160</v>
      </c>
      <c r="F194" s="499">
        <v>1</v>
      </c>
      <c r="G194" s="499">
        <v>175</v>
      </c>
      <c r="H194" s="601">
        <v>5</v>
      </c>
      <c r="I194" s="601">
        <v>230</v>
      </c>
      <c r="J194" s="721">
        <v>5</v>
      </c>
      <c r="K194" s="721">
        <v>240</v>
      </c>
      <c r="L194" s="819">
        <v>5</v>
      </c>
      <c r="M194" s="819">
        <v>250</v>
      </c>
    </row>
    <row r="195" spans="1:13">
      <c r="A195" s="359">
        <v>191</v>
      </c>
      <c r="B195" s="584" t="s">
        <v>927</v>
      </c>
      <c r="C195" s="583" t="s">
        <v>1076</v>
      </c>
      <c r="D195" s="173">
        <v>111</v>
      </c>
      <c r="E195" s="462">
        <v>2120</v>
      </c>
      <c r="F195" s="499">
        <v>112</v>
      </c>
      <c r="G195" s="499">
        <v>2260</v>
      </c>
      <c r="H195" s="601">
        <v>112</v>
      </c>
      <c r="I195" s="601">
        <v>2270</v>
      </c>
      <c r="J195" s="721">
        <v>112</v>
      </c>
      <c r="K195" s="721">
        <v>2270</v>
      </c>
      <c r="L195" s="819">
        <v>112</v>
      </c>
      <c r="M195" s="819">
        <v>2270</v>
      </c>
    </row>
    <row r="196" spans="1:13">
      <c r="A196" s="359">
        <v>192</v>
      </c>
      <c r="B196" s="584" t="s">
        <v>357</v>
      </c>
      <c r="C196" s="583" t="s">
        <v>1076</v>
      </c>
      <c r="D196" s="173">
        <v>76</v>
      </c>
      <c r="E196" s="462">
        <v>2075</v>
      </c>
      <c r="F196" s="499">
        <v>76</v>
      </c>
      <c r="G196" s="499">
        <v>2185</v>
      </c>
      <c r="H196" s="601">
        <v>78</v>
      </c>
      <c r="I196" s="601">
        <v>2205</v>
      </c>
      <c r="J196" s="721">
        <v>78</v>
      </c>
      <c r="K196" s="721">
        <v>2220</v>
      </c>
      <c r="L196" s="819">
        <v>78</v>
      </c>
      <c r="M196" s="819">
        <v>2240</v>
      </c>
    </row>
    <row r="197" spans="1:13">
      <c r="A197" s="359">
        <v>193</v>
      </c>
      <c r="B197" s="584" t="s">
        <v>596</v>
      </c>
      <c r="C197" s="583" t="s">
        <v>1076</v>
      </c>
      <c r="D197" s="173">
        <v>0</v>
      </c>
      <c r="E197" s="462">
        <v>255</v>
      </c>
      <c r="F197" s="499">
        <v>2</v>
      </c>
      <c r="G197" s="499">
        <v>355</v>
      </c>
      <c r="H197" s="601">
        <v>2</v>
      </c>
      <c r="I197" s="601">
        <v>360</v>
      </c>
      <c r="J197" s="721">
        <v>2</v>
      </c>
      <c r="K197" s="721">
        <v>360</v>
      </c>
      <c r="L197" s="819">
        <v>2</v>
      </c>
      <c r="M197" s="819">
        <v>365</v>
      </c>
    </row>
    <row r="198" spans="1:13">
      <c r="A198" s="359">
        <v>194</v>
      </c>
      <c r="B198" s="588" t="s">
        <v>1542</v>
      </c>
      <c r="C198" s="583" t="s">
        <v>1076</v>
      </c>
      <c r="D198" s="173">
        <v>0</v>
      </c>
      <c r="E198" s="462">
        <v>160</v>
      </c>
      <c r="F198" s="499">
        <v>0</v>
      </c>
      <c r="G198" s="499">
        <v>270</v>
      </c>
      <c r="H198" s="601">
        <v>0</v>
      </c>
      <c r="I198" s="601">
        <v>300</v>
      </c>
      <c r="J198" s="721">
        <v>0</v>
      </c>
      <c r="K198" s="721">
        <v>305</v>
      </c>
      <c r="L198" s="819">
        <v>3</v>
      </c>
      <c r="M198" s="819">
        <v>330</v>
      </c>
    </row>
    <row r="199" spans="1:13">
      <c r="A199" s="359">
        <v>195</v>
      </c>
      <c r="B199" s="379" t="s">
        <v>718</v>
      </c>
      <c r="C199" s="583" t="s">
        <v>1076</v>
      </c>
      <c r="D199" s="173">
        <v>0</v>
      </c>
      <c r="E199" s="462">
        <v>155</v>
      </c>
      <c r="F199" s="499">
        <v>0</v>
      </c>
      <c r="G199" s="499">
        <v>260</v>
      </c>
      <c r="H199" s="601">
        <v>1</v>
      </c>
      <c r="I199" s="601">
        <v>270</v>
      </c>
      <c r="J199" s="721">
        <v>1</v>
      </c>
      <c r="K199" s="721">
        <v>275</v>
      </c>
      <c r="L199" s="819">
        <v>1</v>
      </c>
      <c r="M199" s="819">
        <v>310</v>
      </c>
    </row>
    <row r="200" spans="1:13">
      <c r="A200" s="359">
        <v>196</v>
      </c>
      <c r="B200" s="584" t="s">
        <v>719</v>
      </c>
      <c r="C200" s="583" t="s">
        <v>1076</v>
      </c>
      <c r="D200" s="173">
        <v>0</v>
      </c>
      <c r="E200" s="462">
        <v>180</v>
      </c>
      <c r="F200" s="499">
        <v>0</v>
      </c>
      <c r="G200" s="499">
        <v>315</v>
      </c>
      <c r="H200" s="601">
        <v>0</v>
      </c>
      <c r="I200" s="601">
        <v>335</v>
      </c>
      <c r="J200" s="721">
        <v>0</v>
      </c>
      <c r="K200" s="721">
        <v>340</v>
      </c>
      <c r="L200" s="819">
        <v>0</v>
      </c>
      <c r="M200" s="819">
        <v>350</v>
      </c>
    </row>
    <row r="201" spans="1:13">
      <c r="A201" s="359">
        <v>197</v>
      </c>
      <c r="B201" s="584" t="s">
        <v>736</v>
      </c>
      <c r="C201" s="583" t="s">
        <v>1076</v>
      </c>
      <c r="D201" s="173">
        <v>0</v>
      </c>
      <c r="E201" s="462">
        <v>155</v>
      </c>
      <c r="F201" s="499">
        <v>0</v>
      </c>
      <c r="G201" s="499">
        <v>255</v>
      </c>
      <c r="H201" s="601">
        <v>3</v>
      </c>
      <c r="I201" s="601">
        <v>265</v>
      </c>
      <c r="J201" s="721">
        <v>3</v>
      </c>
      <c r="K201" s="721">
        <v>265</v>
      </c>
      <c r="L201" s="819">
        <v>3</v>
      </c>
      <c r="M201" s="819">
        <v>270</v>
      </c>
    </row>
    <row r="202" spans="1:13">
      <c r="A202" s="359">
        <v>198</v>
      </c>
      <c r="B202" s="584" t="s">
        <v>751</v>
      </c>
      <c r="C202" s="583" t="s">
        <v>1076</v>
      </c>
      <c r="D202" s="173">
        <v>1</v>
      </c>
      <c r="E202" s="462">
        <v>165</v>
      </c>
      <c r="F202" s="499">
        <v>1</v>
      </c>
      <c r="G202" s="499">
        <v>280</v>
      </c>
      <c r="H202" s="601">
        <v>1</v>
      </c>
      <c r="I202" s="601">
        <v>280</v>
      </c>
      <c r="J202" s="721">
        <v>1</v>
      </c>
      <c r="K202" s="721">
        <v>285</v>
      </c>
      <c r="L202" s="819">
        <v>2</v>
      </c>
      <c r="M202" s="819">
        <v>295</v>
      </c>
    </row>
    <row r="203" spans="1:13">
      <c r="A203" s="359">
        <v>199</v>
      </c>
      <c r="B203" s="584" t="s">
        <v>790</v>
      </c>
      <c r="C203" s="583" t="s">
        <v>1076</v>
      </c>
      <c r="D203" s="173">
        <v>0</v>
      </c>
      <c r="E203" s="462">
        <v>170</v>
      </c>
      <c r="F203" s="499">
        <v>0</v>
      </c>
      <c r="G203" s="499">
        <v>310</v>
      </c>
      <c r="H203" s="601">
        <v>11</v>
      </c>
      <c r="I203" s="601">
        <v>450</v>
      </c>
      <c r="J203" s="721">
        <v>11</v>
      </c>
      <c r="K203" s="721">
        <v>460</v>
      </c>
      <c r="L203" s="819">
        <v>11</v>
      </c>
      <c r="M203" s="819">
        <v>510</v>
      </c>
    </row>
    <row r="204" spans="1:13">
      <c r="A204" s="359">
        <v>200</v>
      </c>
      <c r="B204" s="584" t="s">
        <v>797</v>
      </c>
      <c r="C204" s="583" t="s">
        <v>1076</v>
      </c>
      <c r="D204" s="173">
        <v>0</v>
      </c>
      <c r="E204" s="462">
        <v>160</v>
      </c>
      <c r="F204" s="499">
        <v>0</v>
      </c>
      <c r="G204" s="499">
        <v>265</v>
      </c>
      <c r="H204" s="601">
        <v>0</v>
      </c>
      <c r="I204" s="601">
        <v>265</v>
      </c>
      <c r="J204" s="721">
        <v>0</v>
      </c>
      <c r="K204" s="721">
        <v>265</v>
      </c>
      <c r="L204" s="819">
        <v>0</v>
      </c>
      <c r="M204" s="819">
        <v>265</v>
      </c>
    </row>
    <row r="205" spans="1:13">
      <c r="A205" s="359">
        <v>201</v>
      </c>
      <c r="B205" s="584" t="s">
        <v>802</v>
      </c>
      <c r="C205" s="583" t="s">
        <v>1076</v>
      </c>
      <c r="D205" s="173">
        <v>0</v>
      </c>
      <c r="E205" s="462">
        <v>155</v>
      </c>
      <c r="F205" s="499">
        <v>0</v>
      </c>
      <c r="G205" s="499">
        <v>260</v>
      </c>
      <c r="H205" s="601">
        <v>0</v>
      </c>
      <c r="I205" s="601">
        <v>280</v>
      </c>
      <c r="J205" s="721">
        <v>0</v>
      </c>
      <c r="K205" s="721">
        <v>280</v>
      </c>
      <c r="L205" s="819">
        <v>0</v>
      </c>
      <c r="M205" s="819">
        <v>310</v>
      </c>
    </row>
    <row r="206" spans="1:13">
      <c r="A206" s="359">
        <v>202</v>
      </c>
      <c r="B206" s="584" t="s">
        <v>841</v>
      </c>
      <c r="C206" s="583" t="s">
        <v>1076</v>
      </c>
      <c r="D206" s="173">
        <v>2</v>
      </c>
      <c r="E206" s="462">
        <v>170</v>
      </c>
      <c r="F206" s="499">
        <v>2</v>
      </c>
      <c r="G206" s="499">
        <v>280</v>
      </c>
      <c r="H206" s="601">
        <v>2</v>
      </c>
      <c r="I206" s="601">
        <v>280</v>
      </c>
      <c r="J206" s="721">
        <v>2</v>
      </c>
      <c r="K206" s="721">
        <v>285</v>
      </c>
      <c r="L206" s="819">
        <v>2</v>
      </c>
      <c r="M206" s="819">
        <v>290</v>
      </c>
    </row>
    <row r="207" spans="1:13">
      <c r="A207" s="359">
        <v>203</v>
      </c>
      <c r="B207" s="379" t="s">
        <v>842</v>
      </c>
      <c r="C207" s="583" t="s">
        <v>1076</v>
      </c>
      <c r="D207" s="173">
        <v>0</v>
      </c>
      <c r="E207" s="462">
        <v>0</v>
      </c>
      <c r="F207" s="499">
        <v>0</v>
      </c>
      <c r="G207" s="499">
        <v>0</v>
      </c>
      <c r="H207" s="601">
        <v>0</v>
      </c>
      <c r="I207" s="601">
        <v>0</v>
      </c>
      <c r="J207" s="721">
        <v>0</v>
      </c>
      <c r="K207" s="721">
        <v>0</v>
      </c>
      <c r="L207" s="819">
        <v>0</v>
      </c>
      <c r="M207" s="819">
        <v>0</v>
      </c>
    </row>
    <row r="208" spans="1:13">
      <c r="A208" s="359">
        <v>204</v>
      </c>
      <c r="B208" s="584" t="s">
        <v>870</v>
      </c>
      <c r="C208" s="583" t="s">
        <v>1076</v>
      </c>
      <c r="D208" s="173">
        <v>0</v>
      </c>
      <c r="E208" s="462">
        <v>160</v>
      </c>
      <c r="F208" s="499">
        <v>0</v>
      </c>
      <c r="G208" s="499">
        <v>265</v>
      </c>
      <c r="H208" s="601">
        <v>2</v>
      </c>
      <c r="I208" s="601">
        <v>285</v>
      </c>
      <c r="J208" s="721">
        <v>2</v>
      </c>
      <c r="K208" s="721">
        <v>290</v>
      </c>
      <c r="L208" s="819">
        <v>2</v>
      </c>
      <c r="M208" s="819">
        <v>300</v>
      </c>
    </row>
    <row r="209" spans="1:13">
      <c r="A209" s="359">
        <v>205</v>
      </c>
      <c r="B209" s="379" t="s">
        <v>1203</v>
      </c>
      <c r="C209" s="583" t="s">
        <v>1076</v>
      </c>
      <c r="D209" s="173">
        <v>0</v>
      </c>
      <c r="E209" s="462">
        <v>155</v>
      </c>
      <c r="F209" s="499">
        <v>0</v>
      </c>
      <c r="G209" s="499">
        <v>260</v>
      </c>
      <c r="H209" s="601">
        <v>0</v>
      </c>
      <c r="I209" s="601">
        <v>260</v>
      </c>
      <c r="J209" s="721">
        <v>0</v>
      </c>
      <c r="K209" s="721">
        <v>265</v>
      </c>
      <c r="L209" s="819">
        <v>0</v>
      </c>
      <c r="M209" s="819">
        <v>265</v>
      </c>
    </row>
    <row r="210" spans="1:13">
      <c r="A210" s="359">
        <v>206</v>
      </c>
      <c r="B210" s="379" t="s">
        <v>881</v>
      </c>
      <c r="C210" s="583" t="s">
        <v>1076</v>
      </c>
      <c r="D210" s="173">
        <v>0</v>
      </c>
      <c r="E210" s="462">
        <v>160</v>
      </c>
      <c r="F210" s="499">
        <v>0</v>
      </c>
      <c r="G210" s="499">
        <v>260</v>
      </c>
      <c r="H210" s="601">
        <v>0</v>
      </c>
      <c r="I210" s="601">
        <v>260</v>
      </c>
      <c r="J210" s="721">
        <v>0</v>
      </c>
      <c r="K210" s="721">
        <v>270</v>
      </c>
      <c r="L210" s="819">
        <v>0</v>
      </c>
      <c r="M210" s="819">
        <v>275</v>
      </c>
    </row>
    <row r="211" spans="1:13">
      <c r="A211" s="359">
        <v>207</v>
      </c>
      <c r="B211" s="173" t="s">
        <v>910</v>
      </c>
      <c r="C211" s="583" t="s">
        <v>1076</v>
      </c>
      <c r="D211" s="173">
        <v>1</v>
      </c>
      <c r="E211" s="462">
        <v>185</v>
      </c>
      <c r="F211" s="499">
        <v>1</v>
      </c>
      <c r="G211" s="499">
        <v>290</v>
      </c>
      <c r="H211" s="601">
        <v>1</v>
      </c>
      <c r="I211" s="601">
        <v>300</v>
      </c>
      <c r="J211" s="721">
        <v>1</v>
      </c>
      <c r="K211" s="721">
        <v>300</v>
      </c>
      <c r="L211" s="819">
        <v>1</v>
      </c>
      <c r="M211" s="819">
        <v>310</v>
      </c>
    </row>
    <row r="212" spans="1:13">
      <c r="A212" s="359">
        <v>208</v>
      </c>
      <c r="B212" s="584" t="s">
        <v>941</v>
      </c>
      <c r="C212" s="583" t="s">
        <v>1076</v>
      </c>
      <c r="D212" s="173">
        <v>0</v>
      </c>
      <c r="E212" s="462">
        <v>155</v>
      </c>
      <c r="F212" s="499">
        <v>0</v>
      </c>
      <c r="G212" s="499">
        <v>310</v>
      </c>
      <c r="H212" s="601">
        <v>0</v>
      </c>
      <c r="I212" s="601">
        <v>310</v>
      </c>
      <c r="J212" s="721">
        <v>0</v>
      </c>
      <c r="K212" s="721">
        <v>315</v>
      </c>
      <c r="L212" s="819">
        <v>0</v>
      </c>
      <c r="M212" s="819">
        <v>330</v>
      </c>
    </row>
    <row r="213" spans="1:13">
      <c r="A213" s="359">
        <v>209</v>
      </c>
      <c r="B213" s="379" t="s">
        <v>953</v>
      </c>
      <c r="C213" s="583" t="s">
        <v>1076</v>
      </c>
      <c r="D213" s="173">
        <v>0</v>
      </c>
      <c r="E213" s="462">
        <v>155</v>
      </c>
      <c r="F213" s="499">
        <v>6</v>
      </c>
      <c r="G213" s="499">
        <v>265</v>
      </c>
      <c r="H213" s="601">
        <v>6</v>
      </c>
      <c r="I213" s="601">
        <v>275</v>
      </c>
      <c r="J213" s="721">
        <v>18</v>
      </c>
      <c r="K213" s="721">
        <v>280</v>
      </c>
      <c r="L213" s="819">
        <v>21</v>
      </c>
      <c r="M213" s="819">
        <v>460</v>
      </c>
    </row>
    <row r="214" spans="1:13">
      <c r="A214" s="359">
        <v>210</v>
      </c>
      <c r="B214" s="379" t="s">
        <v>957</v>
      </c>
      <c r="C214" s="583" t="s">
        <v>1076</v>
      </c>
      <c r="D214" s="173">
        <v>2</v>
      </c>
      <c r="E214" s="462">
        <v>235</v>
      </c>
      <c r="F214" s="499">
        <v>2</v>
      </c>
      <c r="G214" s="499">
        <v>340</v>
      </c>
      <c r="H214" s="601">
        <v>2</v>
      </c>
      <c r="I214" s="601">
        <v>365</v>
      </c>
      <c r="J214" s="721">
        <v>2</v>
      </c>
      <c r="K214" s="721">
        <v>375</v>
      </c>
      <c r="L214" s="819">
        <v>2</v>
      </c>
      <c r="M214" s="819">
        <v>385</v>
      </c>
    </row>
    <row r="215" spans="1:13">
      <c r="A215" s="359">
        <v>211</v>
      </c>
      <c r="B215" s="379" t="s">
        <v>702</v>
      </c>
      <c r="C215" s="583" t="s">
        <v>1076</v>
      </c>
      <c r="D215" s="173">
        <v>0</v>
      </c>
      <c r="E215" s="462">
        <v>155</v>
      </c>
      <c r="F215" s="499">
        <v>0</v>
      </c>
      <c r="G215" s="499">
        <v>260</v>
      </c>
      <c r="H215" s="601">
        <v>0</v>
      </c>
      <c r="I215" s="601">
        <v>260</v>
      </c>
      <c r="J215" s="721">
        <v>0</v>
      </c>
      <c r="K215" s="721">
        <v>260</v>
      </c>
      <c r="L215" s="819">
        <v>0</v>
      </c>
      <c r="M215" s="819">
        <v>260</v>
      </c>
    </row>
    <row r="216" spans="1:13">
      <c r="A216" s="359">
        <v>212</v>
      </c>
      <c r="B216" s="584" t="s">
        <v>969</v>
      </c>
      <c r="C216" s="583" t="s">
        <v>1076</v>
      </c>
      <c r="D216" s="173">
        <v>0</v>
      </c>
      <c r="E216" s="462">
        <v>170</v>
      </c>
      <c r="F216" s="499">
        <v>0</v>
      </c>
      <c r="G216" s="499">
        <v>285</v>
      </c>
      <c r="H216" s="601">
        <v>0</v>
      </c>
      <c r="I216" s="601">
        <v>295</v>
      </c>
      <c r="J216" s="721">
        <v>0</v>
      </c>
      <c r="K216" s="721">
        <v>305</v>
      </c>
      <c r="L216" s="819">
        <v>0</v>
      </c>
      <c r="M216" s="819">
        <v>335</v>
      </c>
    </row>
    <row r="217" spans="1:13">
      <c r="A217" s="359">
        <v>213</v>
      </c>
      <c r="B217" s="584" t="s">
        <v>980</v>
      </c>
      <c r="C217" s="583" t="s">
        <v>1076</v>
      </c>
      <c r="D217" s="173">
        <v>1</v>
      </c>
      <c r="E217" s="462">
        <v>165</v>
      </c>
      <c r="F217" s="499">
        <v>1</v>
      </c>
      <c r="G217" s="499">
        <v>275</v>
      </c>
      <c r="H217" s="601">
        <v>1</v>
      </c>
      <c r="I217" s="601">
        <v>285</v>
      </c>
      <c r="J217" s="721">
        <v>1</v>
      </c>
      <c r="K217" s="721">
        <v>285</v>
      </c>
      <c r="L217" s="819">
        <v>1</v>
      </c>
      <c r="M217" s="819">
        <v>315</v>
      </c>
    </row>
    <row r="218" spans="1:13">
      <c r="A218" s="359">
        <v>214</v>
      </c>
      <c r="B218" s="584" t="s">
        <v>987</v>
      </c>
      <c r="C218" s="583" t="s">
        <v>1076</v>
      </c>
      <c r="D218" s="173">
        <v>0</v>
      </c>
      <c r="E218" s="462">
        <v>195</v>
      </c>
      <c r="F218" s="499">
        <v>2</v>
      </c>
      <c r="G218" s="499">
        <v>310</v>
      </c>
      <c r="H218" s="601">
        <v>3</v>
      </c>
      <c r="I218" s="601">
        <v>325</v>
      </c>
      <c r="J218" s="721">
        <v>3</v>
      </c>
      <c r="K218" s="721">
        <v>360</v>
      </c>
      <c r="L218" s="819">
        <v>3</v>
      </c>
      <c r="M218" s="819">
        <v>425</v>
      </c>
    </row>
    <row r="219" spans="1:13">
      <c r="A219" s="359">
        <v>215</v>
      </c>
      <c r="B219" s="584" t="s">
        <v>421</v>
      </c>
      <c r="C219" s="583" t="s">
        <v>1076</v>
      </c>
      <c r="D219" s="173">
        <v>44</v>
      </c>
      <c r="E219" s="462">
        <v>1040</v>
      </c>
      <c r="F219" s="499">
        <v>44</v>
      </c>
      <c r="G219" s="499">
        <v>1040</v>
      </c>
      <c r="H219" s="601">
        <v>44</v>
      </c>
      <c r="I219" s="601">
        <v>1045</v>
      </c>
      <c r="J219" s="721">
        <v>44</v>
      </c>
      <c r="K219" s="721">
        <v>1045</v>
      </c>
      <c r="L219" s="819">
        <v>44</v>
      </c>
      <c r="M219" s="819">
        <v>1045</v>
      </c>
    </row>
    <row r="220" spans="1:13">
      <c r="A220" s="359">
        <v>216</v>
      </c>
      <c r="B220" s="584" t="s">
        <v>867</v>
      </c>
      <c r="C220" s="583" t="s">
        <v>1076</v>
      </c>
      <c r="D220" s="173">
        <v>1</v>
      </c>
      <c r="E220" s="462">
        <v>160</v>
      </c>
      <c r="F220" s="499">
        <v>1</v>
      </c>
      <c r="G220" s="499">
        <v>165</v>
      </c>
      <c r="H220" s="601">
        <v>1</v>
      </c>
      <c r="I220" s="601">
        <v>185</v>
      </c>
      <c r="J220" s="721">
        <v>1</v>
      </c>
      <c r="K220" s="721">
        <v>205</v>
      </c>
      <c r="L220" s="819">
        <v>1</v>
      </c>
      <c r="M220" s="819">
        <v>225</v>
      </c>
    </row>
    <row r="221" spans="1:13">
      <c r="A221" s="359">
        <v>217</v>
      </c>
      <c r="B221" s="584" t="s">
        <v>677</v>
      </c>
      <c r="C221" s="583" t="s">
        <v>1076</v>
      </c>
      <c r="D221" s="173">
        <v>1</v>
      </c>
      <c r="E221" s="462">
        <v>185</v>
      </c>
      <c r="F221" s="499">
        <v>16</v>
      </c>
      <c r="G221" s="499">
        <v>325</v>
      </c>
      <c r="H221" s="601">
        <v>16</v>
      </c>
      <c r="I221" s="601">
        <v>370</v>
      </c>
      <c r="J221" s="721">
        <v>16</v>
      </c>
      <c r="K221" s="721">
        <v>410</v>
      </c>
      <c r="L221" s="819">
        <v>16</v>
      </c>
      <c r="M221" s="819">
        <v>445</v>
      </c>
    </row>
    <row r="222" spans="1:13">
      <c r="A222" s="359">
        <v>218</v>
      </c>
      <c r="B222" s="584" t="s">
        <v>678</v>
      </c>
      <c r="C222" s="583" t="s">
        <v>1076</v>
      </c>
      <c r="D222" s="173">
        <v>0</v>
      </c>
      <c r="E222" s="462">
        <v>85</v>
      </c>
      <c r="F222" s="499">
        <v>0</v>
      </c>
      <c r="G222" s="499">
        <v>175</v>
      </c>
      <c r="H222" s="601">
        <v>0</v>
      </c>
      <c r="I222" s="601">
        <v>185</v>
      </c>
      <c r="J222" s="721">
        <v>0</v>
      </c>
      <c r="K222" s="721">
        <v>185</v>
      </c>
      <c r="L222" s="819">
        <v>0</v>
      </c>
      <c r="M222" s="819">
        <v>200</v>
      </c>
    </row>
    <row r="223" spans="1:13">
      <c r="A223" s="359">
        <v>219</v>
      </c>
      <c r="B223" s="584" t="s">
        <v>566</v>
      </c>
      <c r="C223" s="583" t="s">
        <v>1076</v>
      </c>
      <c r="D223" s="173">
        <v>0</v>
      </c>
      <c r="E223" s="462">
        <v>155</v>
      </c>
      <c r="F223" s="499">
        <v>0</v>
      </c>
      <c r="G223" s="499">
        <v>160</v>
      </c>
      <c r="H223" s="601">
        <v>0</v>
      </c>
      <c r="I223" s="601">
        <v>185</v>
      </c>
      <c r="J223" s="721">
        <v>0</v>
      </c>
      <c r="K223" s="721">
        <v>185</v>
      </c>
      <c r="L223" s="819">
        <v>0</v>
      </c>
      <c r="M223" s="819">
        <v>185</v>
      </c>
    </row>
    <row r="224" spans="1:13">
      <c r="A224" s="359">
        <v>220</v>
      </c>
      <c r="B224" s="584" t="s">
        <v>688</v>
      </c>
      <c r="C224" s="583" t="s">
        <v>1076</v>
      </c>
      <c r="D224" s="173">
        <v>0</v>
      </c>
      <c r="E224" s="462">
        <v>155</v>
      </c>
      <c r="F224" s="499">
        <v>1</v>
      </c>
      <c r="G224" s="499">
        <v>160</v>
      </c>
      <c r="H224" s="601">
        <v>1</v>
      </c>
      <c r="I224" s="601">
        <v>160</v>
      </c>
      <c r="J224" s="721">
        <v>1</v>
      </c>
      <c r="K224" s="721">
        <v>170</v>
      </c>
      <c r="L224" s="819">
        <v>1</v>
      </c>
      <c r="M224" s="819">
        <v>170</v>
      </c>
    </row>
    <row r="225" spans="1:13">
      <c r="A225" s="359">
        <v>221</v>
      </c>
      <c r="B225" s="584" t="s">
        <v>689</v>
      </c>
      <c r="C225" s="583" t="s">
        <v>1076</v>
      </c>
      <c r="D225" s="173">
        <v>0</v>
      </c>
      <c r="E225" s="462">
        <v>170</v>
      </c>
      <c r="F225" s="499">
        <v>1</v>
      </c>
      <c r="G225" s="499">
        <v>175</v>
      </c>
      <c r="H225" s="601">
        <v>1</v>
      </c>
      <c r="I225" s="601">
        <v>240</v>
      </c>
      <c r="J225" s="721">
        <v>1</v>
      </c>
      <c r="K225" s="721">
        <v>265</v>
      </c>
      <c r="L225" s="819">
        <v>1</v>
      </c>
      <c r="M225" s="819">
        <v>325</v>
      </c>
    </row>
    <row r="226" spans="1:13">
      <c r="A226" s="359">
        <v>222</v>
      </c>
      <c r="B226" s="584" t="s">
        <v>679</v>
      </c>
      <c r="C226" s="583" t="s">
        <v>1076</v>
      </c>
      <c r="D226" s="173">
        <v>3</v>
      </c>
      <c r="E226" s="462">
        <v>115</v>
      </c>
      <c r="F226" s="499">
        <v>3</v>
      </c>
      <c r="G226" s="499">
        <v>195</v>
      </c>
      <c r="H226" s="601">
        <v>3</v>
      </c>
      <c r="I226" s="601">
        <v>200</v>
      </c>
      <c r="J226" s="721">
        <v>3</v>
      </c>
      <c r="K226" s="721">
        <v>205</v>
      </c>
      <c r="L226" s="819">
        <v>3</v>
      </c>
      <c r="M226" s="819">
        <v>210</v>
      </c>
    </row>
    <row r="227" spans="1:13">
      <c r="A227" s="359">
        <v>223</v>
      </c>
      <c r="B227" s="584" t="s">
        <v>1541</v>
      </c>
      <c r="C227" s="583" t="s">
        <v>1076</v>
      </c>
      <c r="D227" s="173">
        <v>0</v>
      </c>
      <c r="E227" s="462">
        <v>155</v>
      </c>
      <c r="F227" s="499">
        <v>0</v>
      </c>
      <c r="G227" s="499">
        <v>165</v>
      </c>
      <c r="H227" s="601">
        <v>0</v>
      </c>
      <c r="I227" s="601">
        <v>195</v>
      </c>
      <c r="J227" s="721">
        <v>0</v>
      </c>
      <c r="K227" s="721">
        <v>200</v>
      </c>
      <c r="L227" s="819">
        <v>0</v>
      </c>
      <c r="M227" s="819">
        <v>220</v>
      </c>
    </row>
    <row r="228" spans="1:13">
      <c r="A228" s="359">
        <v>224</v>
      </c>
      <c r="B228" s="584" t="s">
        <v>753</v>
      </c>
      <c r="C228" s="583" t="s">
        <v>1076</v>
      </c>
      <c r="D228" s="173">
        <v>0</v>
      </c>
      <c r="E228" s="462">
        <v>160</v>
      </c>
      <c r="F228" s="499">
        <v>0</v>
      </c>
      <c r="G228" s="499">
        <v>165</v>
      </c>
      <c r="H228" s="601">
        <v>0</v>
      </c>
      <c r="I228" s="601">
        <v>175</v>
      </c>
      <c r="J228" s="721">
        <v>0</v>
      </c>
      <c r="K228" s="721">
        <v>175</v>
      </c>
      <c r="L228" s="819">
        <v>0</v>
      </c>
      <c r="M228" s="819">
        <v>180</v>
      </c>
    </row>
    <row r="229" spans="1:13">
      <c r="A229" s="359">
        <v>225</v>
      </c>
      <c r="B229" s="584" t="s">
        <v>769</v>
      </c>
      <c r="C229" s="583" t="s">
        <v>1076</v>
      </c>
      <c r="D229" s="173">
        <v>0</v>
      </c>
      <c r="E229" s="462">
        <v>80</v>
      </c>
      <c r="F229" s="499">
        <v>0</v>
      </c>
      <c r="G229" s="499">
        <v>165</v>
      </c>
      <c r="H229" s="601">
        <v>0</v>
      </c>
      <c r="I229" s="601">
        <v>165</v>
      </c>
      <c r="J229" s="721">
        <v>4</v>
      </c>
      <c r="K229" s="721">
        <v>170</v>
      </c>
      <c r="L229" s="819">
        <v>4</v>
      </c>
      <c r="M229" s="819">
        <v>190</v>
      </c>
    </row>
    <row r="230" spans="1:13">
      <c r="A230" s="359">
        <v>226</v>
      </c>
      <c r="B230" s="584" t="s">
        <v>681</v>
      </c>
      <c r="C230" s="583" t="s">
        <v>1076</v>
      </c>
      <c r="D230" s="173">
        <v>0</v>
      </c>
      <c r="E230" s="462">
        <v>95</v>
      </c>
      <c r="F230" s="499">
        <v>0</v>
      </c>
      <c r="G230" s="499">
        <v>185</v>
      </c>
      <c r="H230" s="601">
        <v>0</v>
      </c>
      <c r="I230" s="601">
        <v>195</v>
      </c>
      <c r="J230" s="721">
        <v>0</v>
      </c>
      <c r="K230" s="721">
        <v>200</v>
      </c>
      <c r="L230" s="819">
        <v>0</v>
      </c>
      <c r="M230" s="819">
        <v>200</v>
      </c>
    </row>
    <row r="231" spans="1:13">
      <c r="A231" s="359">
        <v>227</v>
      </c>
      <c r="B231" s="584" t="s">
        <v>788</v>
      </c>
      <c r="C231" s="583" t="s">
        <v>1076</v>
      </c>
      <c r="D231" s="173">
        <v>0</v>
      </c>
      <c r="E231" s="462">
        <v>155</v>
      </c>
      <c r="F231" s="499">
        <v>0</v>
      </c>
      <c r="G231" s="499">
        <v>160</v>
      </c>
      <c r="H231" s="601">
        <v>0</v>
      </c>
      <c r="I231" s="601">
        <v>180</v>
      </c>
      <c r="J231" s="721">
        <v>0</v>
      </c>
      <c r="K231" s="721">
        <v>190</v>
      </c>
      <c r="L231" s="819">
        <v>0</v>
      </c>
      <c r="M231" s="819">
        <v>220</v>
      </c>
    </row>
    <row r="232" spans="1:13">
      <c r="A232" s="359">
        <v>228</v>
      </c>
      <c r="B232" s="584" t="s">
        <v>682</v>
      </c>
      <c r="C232" s="583" t="s">
        <v>1076</v>
      </c>
      <c r="D232" s="173">
        <v>23</v>
      </c>
      <c r="E232" s="462">
        <v>370</v>
      </c>
      <c r="F232" s="499">
        <v>23</v>
      </c>
      <c r="G232" s="499">
        <v>390</v>
      </c>
      <c r="H232" s="601">
        <v>29</v>
      </c>
      <c r="I232" s="601">
        <v>400</v>
      </c>
      <c r="J232" s="721">
        <v>29</v>
      </c>
      <c r="K232" s="721">
        <v>410</v>
      </c>
      <c r="L232" s="819">
        <v>29</v>
      </c>
      <c r="M232" s="819">
        <v>430</v>
      </c>
    </row>
    <row r="233" spans="1:13">
      <c r="A233" s="359">
        <v>229</v>
      </c>
      <c r="B233" s="584" t="s">
        <v>793</v>
      </c>
      <c r="C233" s="583" t="s">
        <v>1076</v>
      </c>
      <c r="D233" s="173">
        <v>0</v>
      </c>
      <c r="E233" s="462">
        <v>190</v>
      </c>
      <c r="F233" s="499">
        <v>0</v>
      </c>
      <c r="G233" s="499">
        <v>205</v>
      </c>
      <c r="H233" s="601">
        <v>0</v>
      </c>
      <c r="I233" s="601">
        <v>245</v>
      </c>
      <c r="J233" s="721">
        <v>0</v>
      </c>
      <c r="K233" s="721">
        <v>245</v>
      </c>
      <c r="L233" s="819">
        <v>0</v>
      </c>
      <c r="M233" s="819">
        <v>325</v>
      </c>
    </row>
    <row r="234" spans="1:13">
      <c r="A234" s="359">
        <v>230</v>
      </c>
      <c r="B234" s="584" t="s">
        <v>799</v>
      </c>
      <c r="C234" s="583" t="s">
        <v>1076</v>
      </c>
      <c r="D234" s="173">
        <v>0</v>
      </c>
      <c r="E234" s="462">
        <v>155</v>
      </c>
      <c r="F234" s="499">
        <v>0</v>
      </c>
      <c r="G234" s="499">
        <v>160</v>
      </c>
      <c r="H234" s="601">
        <v>0</v>
      </c>
      <c r="I234" s="601">
        <v>185</v>
      </c>
      <c r="J234" s="721">
        <v>0</v>
      </c>
      <c r="K234" s="721">
        <v>205</v>
      </c>
      <c r="L234" s="819">
        <v>0</v>
      </c>
      <c r="M234" s="819">
        <v>215</v>
      </c>
    </row>
    <row r="235" spans="1:13">
      <c r="A235" s="359">
        <v>231</v>
      </c>
      <c r="B235" s="379" t="s">
        <v>683</v>
      </c>
      <c r="C235" s="583" t="s">
        <v>1076</v>
      </c>
      <c r="D235" s="173">
        <v>0</v>
      </c>
      <c r="E235" s="462">
        <v>160</v>
      </c>
      <c r="F235" s="499">
        <v>0</v>
      </c>
      <c r="G235" s="499">
        <v>165</v>
      </c>
      <c r="H235" s="601">
        <v>0</v>
      </c>
      <c r="I235" s="601">
        <v>180</v>
      </c>
      <c r="J235" s="721">
        <v>3</v>
      </c>
      <c r="K235" s="721">
        <v>185</v>
      </c>
      <c r="L235" s="819">
        <v>4</v>
      </c>
      <c r="M235" s="819">
        <v>200</v>
      </c>
    </row>
    <row r="236" spans="1:13">
      <c r="A236" s="359">
        <v>232</v>
      </c>
      <c r="B236" s="584" t="s">
        <v>819</v>
      </c>
      <c r="C236" s="583" t="s">
        <v>1076</v>
      </c>
      <c r="D236" s="173">
        <v>0</v>
      </c>
      <c r="E236" s="462">
        <v>155</v>
      </c>
      <c r="F236" s="499">
        <v>0</v>
      </c>
      <c r="G236" s="499">
        <v>155</v>
      </c>
      <c r="H236" s="601">
        <v>0</v>
      </c>
      <c r="I236" s="601">
        <v>160</v>
      </c>
      <c r="J236" s="721">
        <v>0</v>
      </c>
      <c r="K236" s="721">
        <v>160</v>
      </c>
      <c r="L236" s="819">
        <v>0</v>
      </c>
      <c r="M236" s="819">
        <v>160</v>
      </c>
    </row>
    <row r="237" spans="1:13">
      <c r="A237" s="359">
        <v>233</v>
      </c>
      <c r="B237" s="584" t="s">
        <v>820</v>
      </c>
      <c r="C237" s="583" t="s">
        <v>1076</v>
      </c>
      <c r="D237" s="173">
        <v>1</v>
      </c>
      <c r="E237" s="462">
        <v>110</v>
      </c>
      <c r="F237" s="499">
        <v>1</v>
      </c>
      <c r="G237" s="499">
        <v>195</v>
      </c>
      <c r="H237" s="601">
        <v>1</v>
      </c>
      <c r="I237" s="601">
        <v>305</v>
      </c>
      <c r="J237" s="721">
        <v>1</v>
      </c>
      <c r="K237" s="721">
        <v>325</v>
      </c>
      <c r="L237" s="819">
        <v>1</v>
      </c>
      <c r="M237" s="819">
        <v>350</v>
      </c>
    </row>
    <row r="238" spans="1:13">
      <c r="A238" s="359">
        <v>234</v>
      </c>
      <c r="B238" s="584" t="s">
        <v>684</v>
      </c>
      <c r="C238" s="583" t="s">
        <v>1076</v>
      </c>
      <c r="D238" s="173">
        <v>1</v>
      </c>
      <c r="E238" s="462">
        <v>155</v>
      </c>
      <c r="F238" s="499">
        <v>2</v>
      </c>
      <c r="G238" s="499">
        <v>160</v>
      </c>
      <c r="H238" s="601">
        <v>6</v>
      </c>
      <c r="I238" s="601">
        <v>175</v>
      </c>
      <c r="J238" s="721">
        <v>8</v>
      </c>
      <c r="K238" s="721">
        <v>185</v>
      </c>
      <c r="L238" s="819">
        <v>10</v>
      </c>
      <c r="M238" s="819">
        <v>210</v>
      </c>
    </row>
    <row r="239" spans="1:13">
      <c r="A239" s="359">
        <v>235</v>
      </c>
      <c r="B239" s="584" t="s">
        <v>691</v>
      </c>
      <c r="C239" s="583" t="s">
        <v>1076</v>
      </c>
      <c r="D239" s="173">
        <v>2</v>
      </c>
      <c r="E239" s="462">
        <v>170</v>
      </c>
      <c r="F239" s="499">
        <v>2</v>
      </c>
      <c r="G239" s="499">
        <v>180</v>
      </c>
      <c r="H239" s="601">
        <v>2</v>
      </c>
      <c r="I239" s="601">
        <v>180</v>
      </c>
      <c r="J239" s="721">
        <v>2</v>
      </c>
      <c r="K239" s="721">
        <v>180</v>
      </c>
      <c r="L239" s="819">
        <v>2</v>
      </c>
      <c r="M239" s="819">
        <v>180</v>
      </c>
    </row>
    <row r="240" spans="1:13">
      <c r="A240" s="359">
        <v>236</v>
      </c>
      <c r="B240" s="584" t="s">
        <v>866</v>
      </c>
      <c r="C240" s="583" t="s">
        <v>1076</v>
      </c>
      <c r="D240" s="173">
        <v>0</v>
      </c>
      <c r="E240" s="462">
        <v>155</v>
      </c>
      <c r="F240" s="499">
        <v>0</v>
      </c>
      <c r="G240" s="499">
        <v>155</v>
      </c>
      <c r="H240" s="601">
        <v>0</v>
      </c>
      <c r="I240" s="601">
        <v>185</v>
      </c>
      <c r="J240" s="721">
        <v>0</v>
      </c>
      <c r="K240" s="721">
        <v>185</v>
      </c>
      <c r="L240" s="819">
        <v>0</v>
      </c>
      <c r="M240" s="819">
        <v>205</v>
      </c>
    </row>
    <row r="241" spans="1:13">
      <c r="A241" s="359">
        <v>237</v>
      </c>
      <c r="B241" s="584" t="s">
        <v>685</v>
      </c>
      <c r="C241" s="583" t="s">
        <v>1076</v>
      </c>
      <c r="D241" s="173">
        <v>0</v>
      </c>
      <c r="E241" s="462">
        <v>85</v>
      </c>
      <c r="F241" s="499">
        <v>1</v>
      </c>
      <c r="G241" s="499">
        <v>235</v>
      </c>
      <c r="H241" s="601">
        <v>1</v>
      </c>
      <c r="I241" s="601">
        <v>245</v>
      </c>
      <c r="J241" s="721">
        <v>1</v>
      </c>
      <c r="K241" s="721">
        <v>265</v>
      </c>
      <c r="L241" s="819">
        <v>1</v>
      </c>
      <c r="M241" s="819">
        <v>285</v>
      </c>
    </row>
    <row r="242" spans="1:13">
      <c r="A242" s="359">
        <v>238</v>
      </c>
      <c r="B242" s="584" t="s">
        <v>686</v>
      </c>
      <c r="C242" s="583" t="s">
        <v>1076</v>
      </c>
      <c r="D242" s="173">
        <v>0</v>
      </c>
      <c r="E242" s="462">
        <v>155</v>
      </c>
      <c r="F242" s="499">
        <v>0</v>
      </c>
      <c r="G242" s="499">
        <v>160</v>
      </c>
      <c r="H242" s="601">
        <v>0</v>
      </c>
      <c r="I242" s="601">
        <v>170</v>
      </c>
      <c r="J242" s="721">
        <v>0</v>
      </c>
      <c r="K242" s="721">
        <v>175</v>
      </c>
      <c r="L242" s="819">
        <v>0</v>
      </c>
      <c r="M242" s="819">
        <v>185</v>
      </c>
    </row>
    <row r="243" spans="1:13">
      <c r="A243" s="359">
        <v>239</v>
      </c>
      <c r="B243" s="584" t="s">
        <v>687</v>
      </c>
      <c r="C243" s="583" t="s">
        <v>1076</v>
      </c>
      <c r="D243" s="173">
        <v>1</v>
      </c>
      <c r="E243" s="462">
        <v>160</v>
      </c>
      <c r="F243" s="499">
        <v>1</v>
      </c>
      <c r="G243" s="499">
        <v>165</v>
      </c>
      <c r="H243" s="601">
        <v>1</v>
      </c>
      <c r="I243" s="601">
        <v>185</v>
      </c>
      <c r="J243" s="721">
        <v>1</v>
      </c>
      <c r="K243" s="721">
        <v>200</v>
      </c>
      <c r="L243" s="819">
        <v>1</v>
      </c>
      <c r="M243" s="819">
        <v>215</v>
      </c>
    </row>
    <row r="244" spans="1:13">
      <c r="A244" s="359">
        <v>240</v>
      </c>
      <c r="B244" s="584" t="s">
        <v>693</v>
      </c>
      <c r="C244" s="583" t="s">
        <v>1076</v>
      </c>
      <c r="D244" s="173">
        <v>0</v>
      </c>
      <c r="E244" s="462">
        <v>155</v>
      </c>
      <c r="F244" s="499">
        <v>0</v>
      </c>
      <c r="G244" s="499">
        <v>160</v>
      </c>
      <c r="H244" s="601">
        <v>0</v>
      </c>
      <c r="I244" s="601">
        <v>165</v>
      </c>
      <c r="J244" s="721">
        <v>0</v>
      </c>
      <c r="K244" s="721">
        <v>170</v>
      </c>
      <c r="L244" s="819">
        <v>0</v>
      </c>
      <c r="M244" s="819">
        <v>190</v>
      </c>
    </row>
    <row r="245" spans="1:13">
      <c r="A245" s="359">
        <v>241</v>
      </c>
      <c r="B245" s="584" t="s">
        <v>931</v>
      </c>
      <c r="C245" s="583" t="s">
        <v>1076</v>
      </c>
      <c r="D245" s="173">
        <v>0</v>
      </c>
      <c r="E245" s="462">
        <v>170</v>
      </c>
      <c r="F245" s="499">
        <v>0</v>
      </c>
      <c r="G245" s="499">
        <v>175</v>
      </c>
      <c r="H245" s="601">
        <v>0</v>
      </c>
      <c r="I245" s="601">
        <v>190</v>
      </c>
      <c r="J245" s="721">
        <v>0</v>
      </c>
      <c r="K245" s="721">
        <v>190</v>
      </c>
      <c r="L245" s="819">
        <v>0</v>
      </c>
      <c r="M245" s="819">
        <v>225</v>
      </c>
    </row>
    <row r="246" spans="1:13">
      <c r="A246" s="359">
        <v>242</v>
      </c>
      <c r="B246" s="584" t="s">
        <v>946</v>
      </c>
      <c r="C246" s="583" t="s">
        <v>1076</v>
      </c>
      <c r="D246" s="173">
        <v>0</v>
      </c>
      <c r="E246" s="462">
        <v>155</v>
      </c>
      <c r="F246" s="499">
        <v>0</v>
      </c>
      <c r="G246" s="499">
        <v>160</v>
      </c>
      <c r="H246" s="601">
        <v>0</v>
      </c>
      <c r="I246" s="601">
        <v>160</v>
      </c>
      <c r="J246" s="721">
        <v>0</v>
      </c>
      <c r="K246" s="721">
        <v>160</v>
      </c>
      <c r="L246" s="819">
        <v>0</v>
      </c>
      <c r="M246" s="819">
        <v>170</v>
      </c>
    </row>
    <row r="247" spans="1:13">
      <c r="A247" s="359">
        <v>243</v>
      </c>
      <c r="B247" s="584" t="s">
        <v>950</v>
      </c>
      <c r="C247" s="583" t="s">
        <v>1076</v>
      </c>
      <c r="D247" s="173">
        <v>1</v>
      </c>
      <c r="E247" s="462">
        <v>190</v>
      </c>
      <c r="F247" s="499">
        <v>1</v>
      </c>
      <c r="G247" s="499">
        <v>200</v>
      </c>
      <c r="H247" s="601">
        <v>5</v>
      </c>
      <c r="I247" s="601">
        <v>225</v>
      </c>
      <c r="J247" s="721">
        <v>5</v>
      </c>
      <c r="K247" s="721">
        <v>225</v>
      </c>
      <c r="L247" s="819">
        <v>5</v>
      </c>
      <c r="M247" s="819">
        <v>245</v>
      </c>
    </row>
    <row r="248" spans="1:13">
      <c r="A248" s="359">
        <v>244</v>
      </c>
      <c r="B248" s="584" t="s">
        <v>951</v>
      </c>
      <c r="C248" s="583" t="s">
        <v>1076</v>
      </c>
      <c r="D248" s="173">
        <v>1</v>
      </c>
      <c r="E248" s="462">
        <v>125</v>
      </c>
      <c r="F248" s="499">
        <v>1</v>
      </c>
      <c r="G248" s="499">
        <v>215</v>
      </c>
      <c r="H248" s="601">
        <v>3</v>
      </c>
      <c r="I248" s="601">
        <v>240</v>
      </c>
      <c r="J248" s="721">
        <v>3</v>
      </c>
      <c r="K248" s="721">
        <v>245</v>
      </c>
      <c r="L248" s="819">
        <v>3</v>
      </c>
      <c r="M248" s="819">
        <v>270</v>
      </c>
    </row>
    <row r="249" spans="1:13">
      <c r="A249" s="359">
        <v>245</v>
      </c>
      <c r="B249" s="584" t="s">
        <v>952</v>
      </c>
      <c r="C249" s="583" t="s">
        <v>1076</v>
      </c>
      <c r="D249" s="173">
        <v>2</v>
      </c>
      <c r="E249" s="462">
        <v>80</v>
      </c>
      <c r="F249" s="499">
        <v>2</v>
      </c>
      <c r="G249" s="499">
        <v>170</v>
      </c>
      <c r="H249" s="601">
        <v>2</v>
      </c>
      <c r="I249" s="601">
        <v>170</v>
      </c>
      <c r="J249" s="721">
        <v>2</v>
      </c>
      <c r="K249" s="721">
        <v>170</v>
      </c>
      <c r="L249" s="819">
        <v>2</v>
      </c>
      <c r="M249" s="819">
        <v>170</v>
      </c>
    </row>
    <row r="250" spans="1:13">
      <c r="A250" s="359">
        <v>246</v>
      </c>
      <c r="B250" s="584" t="s">
        <v>975</v>
      </c>
      <c r="C250" s="583" t="s">
        <v>1076</v>
      </c>
      <c r="D250" s="173">
        <v>0</v>
      </c>
      <c r="E250" s="462">
        <v>165</v>
      </c>
      <c r="F250" s="499">
        <v>0</v>
      </c>
      <c r="G250" s="499">
        <v>170</v>
      </c>
      <c r="H250" s="601">
        <v>0</v>
      </c>
      <c r="I250" s="601">
        <v>200</v>
      </c>
      <c r="J250" s="721">
        <v>0</v>
      </c>
      <c r="K250" s="721">
        <v>200</v>
      </c>
      <c r="L250" s="819">
        <v>0</v>
      </c>
      <c r="M250" s="819">
        <v>210</v>
      </c>
    </row>
    <row r="251" spans="1:13">
      <c r="A251" s="359">
        <v>247</v>
      </c>
      <c r="B251" s="379" t="s">
        <v>335</v>
      </c>
      <c r="C251" s="583" t="s">
        <v>1076</v>
      </c>
      <c r="D251" s="173">
        <v>4</v>
      </c>
      <c r="E251" s="462">
        <v>270</v>
      </c>
      <c r="F251" s="499">
        <v>4</v>
      </c>
      <c r="G251" s="499">
        <v>275</v>
      </c>
      <c r="H251" s="601">
        <v>4</v>
      </c>
      <c r="I251" s="601">
        <v>275</v>
      </c>
      <c r="J251" s="721">
        <v>4</v>
      </c>
      <c r="K251" s="721">
        <v>275</v>
      </c>
      <c r="L251" s="819">
        <v>4</v>
      </c>
      <c r="M251" s="819">
        <v>280</v>
      </c>
    </row>
    <row r="252" spans="1:13">
      <c r="A252" s="359">
        <v>248</v>
      </c>
      <c r="B252" s="584" t="s">
        <v>567</v>
      </c>
      <c r="C252" s="583" t="s">
        <v>1076</v>
      </c>
      <c r="D252" s="173">
        <v>1</v>
      </c>
      <c r="E252" s="462">
        <v>155</v>
      </c>
      <c r="F252" s="499">
        <v>1</v>
      </c>
      <c r="G252" s="499">
        <v>155</v>
      </c>
      <c r="H252" s="601">
        <v>1</v>
      </c>
      <c r="I252" s="601">
        <v>155</v>
      </c>
      <c r="J252" s="721">
        <v>8</v>
      </c>
      <c r="K252" s="721">
        <v>155</v>
      </c>
      <c r="L252" s="819">
        <v>14</v>
      </c>
      <c r="M252" s="819">
        <v>310</v>
      </c>
    </row>
    <row r="253" spans="1:13">
      <c r="A253" s="359">
        <v>249</v>
      </c>
      <c r="B253" s="584" t="s">
        <v>745</v>
      </c>
      <c r="C253" s="583" t="s">
        <v>1076</v>
      </c>
      <c r="D253" s="173">
        <v>0</v>
      </c>
      <c r="E253" s="462">
        <v>255</v>
      </c>
      <c r="F253" s="499">
        <v>0</v>
      </c>
      <c r="G253" s="499">
        <v>265</v>
      </c>
      <c r="H253" s="601">
        <v>0</v>
      </c>
      <c r="I253" s="601">
        <v>270</v>
      </c>
      <c r="J253" s="721">
        <v>0</v>
      </c>
      <c r="K253" s="721">
        <v>275</v>
      </c>
      <c r="L253" s="819">
        <v>0</v>
      </c>
      <c r="M253" s="819">
        <v>285</v>
      </c>
    </row>
    <row r="254" spans="1:13">
      <c r="A254" s="359">
        <v>250</v>
      </c>
      <c r="B254" s="584" t="s">
        <v>363</v>
      </c>
      <c r="C254" s="583" t="s">
        <v>1076</v>
      </c>
      <c r="D254" s="173">
        <v>0</v>
      </c>
      <c r="E254" s="462">
        <v>275</v>
      </c>
      <c r="F254" s="499">
        <v>1</v>
      </c>
      <c r="G254" s="499">
        <v>295</v>
      </c>
      <c r="H254" s="601">
        <v>2</v>
      </c>
      <c r="I254" s="601">
        <v>325</v>
      </c>
      <c r="J254" s="721">
        <v>2</v>
      </c>
      <c r="K254" s="721">
        <v>335</v>
      </c>
      <c r="L254" s="819">
        <v>15</v>
      </c>
      <c r="M254" s="819">
        <v>445</v>
      </c>
    </row>
    <row r="255" spans="1:13">
      <c r="A255" s="359">
        <v>251</v>
      </c>
      <c r="B255" s="584" t="s">
        <v>728</v>
      </c>
      <c r="C255" s="583" t="s">
        <v>1076</v>
      </c>
      <c r="D255" s="173">
        <v>0</v>
      </c>
      <c r="E255" s="462">
        <v>275</v>
      </c>
      <c r="F255" s="499">
        <v>2</v>
      </c>
      <c r="G255" s="499">
        <v>280</v>
      </c>
      <c r="H255" s="601">
        <v>5</v>
      </c>
      <c r="I255" s="601">
        <v>305</v>
      </c>
      <c r="J255" s="721">
        <v>8</v>
      </c>
      <c r="K255" s="721">
        <v>330</v>
      </c>
      <c r="L255" s="819">
        <v>8</v>
      </c>
      <c r="M255" s="819">
        <v>350</v>
      </c>
    </row>
    <row r="256" spans="1:13">
      <c r="A256" s="359">
        <v>252</v>
      </c>
      <c r="B256" s="584" t="s">
        <v>1540</v>
      </c>
      <c r="C256" s="583" t="s">
        <v>1076</v>
      </c>
      <c r="D256" s="173">
        <v>0</v>
      </c>
      <c r="E256" s="462">
        <v>160</v>
      </c>
      <c r="F256" s="499">
        <v>2</v>
      </c>
      <c r="G256" s="499">
        <v>170</v>
      </c>
      <c r="H256" s="601">
        <v>2</v>
      </c>
      <c r="I256" s="601">
        <v>180</v>
      </c>
      <c r="J256" s="721">
        <v>2</v>
      </c>
      <c r="K256" s="721">
        <v>185</v>
      </c>
      <c r="L256" s="819">
        <v>2</v>
      </c>
      <c r="M256" s="819">
        <v>200</v>
      </c>
    </row>
    <row r="257" spans="1:13">
      <c r="A257" s="359">
        <v>253</v>
      </c>
      <c r="B257" s="584" t="s">
        <v>720</v>
      </c>
      <c r="C257" s="583" t="s">
        <v>1076</v>
      </c>
      <c r="D257" s="173">
        <v>0</v>
      </c>
      <c r="E257" s="462">
        <v>155</v>
      </c>
      <c r="F257" s="499">
        <v>0</v>
      </c>
      <c r="G257" s="499">
        <v>155</v>
      </c>
      <c r="H257" s="601">
        <v>1</v>
      </c>
      <c r="I257" s="601">
        <v>185</v>
      </c>
      <c r="J257" s="721">
        <v>3</v>
      </c>
      <c r="K257" s="721">
        <v>185</v>
      </c>
      <c r="L257" s="819">
        <v>10</v>
      </c>
      <c r="M257" s="819">
        <v>260</v>
      </c>
    </row>
    <row r="258" spans="1:13">
      <c r="A258" s="359">
        <v>254</v>
      </c>
      <c r="B258" s="584" t="s">
        <v>773</v>
      </c>
      <c r="C258" s="583" t="s">
        <v>1076</v>
      </c>
      <c r="D258" s="173">
        <v>2</v>
      </c>
      <c r="E258" s="462">
        <v>85</v>
      </c>
      <c r="F258" s="499">
        <v>2</v>
      </c>
      <c r="G258" s="499">
        <v>170</v>
      </c>
      <c r="H258" s="601">
        <v>4</v>
      </c>
      <c r="I258" s="601">
        <v>185</v>
      </c>
      <c r="J258" s="721">
        <v>4</v>
      </c>
      <c r="K258" s="721">
        <v>185</v>
      </c>
      <c r="L258" s="819">
        <v>4</v>
      </c>
      <c r="M258" s="819">
        <v>195</v>
      </c>
    </row>
    <row r="259" spans="1:13">
      <c r="A259" s="359">
        <v>255</v>
      </c>
      <c r="B259" s="379" t="s">
        <v>905</v>
      </c>
      <c r="C259" s="583" t="s">
        <v>1076</v>
      </c>
      <c r="D259" s="173">
        <v>0</v>
      </c>
      <c r="E259" s="462">
        <v>170</v>
      </c>
      <c r="F259" s="499">
        <v>0</v>
      </c>
      <c r="G259" s="499">
        <v>180</v>
      </c>
      <c r="H259" s="601">
        <v>0</v>
      </c>
      <c r="I259" s="601">
        <v>190</v>
      </c>
      <c r="J259" s="721">
        <v>0</v>
      </c>
      <c r="K259" s="721">
        <v>195</v>
      </c>
      <c r="L259" s="819">
        <v>0</v>
      </c>
      <c r="M259" s="819">
        <v>205</v>
      </c>
    </row>
    <row r="260" spans="1:13">
      <c r="A260" s="359">
        <v>256</v>
      </c>
      <c r="B260" s="584" t="s">
        <v>949</v>
      </c>
      <c r="C260" s="583" t="s">
        <v>1076</v>
      </c>
      <c r="D260" s="173">
        <v>0</v>
      </c>
      <c r="E260" s="462">
        <v>155</v>
      </c>
      <c r="F260" s="499">
        <v>0</v>
      </c>
      <c r="G260" s="499">
        <v>165</v>
      </c>
      <c r="H260" s="601">
        <v>0</v>
      </c>
      <c r="I260" s="601">
        <v>195</v>
      </c>
      <c r="J260" s="721">
        <v>0</v>
      </c>
      <c r="K260" s="721">
        <v>200</v>
      </c>
      <c r="L260" s="819">
        <v>0</v>
      </c>
      <c r="M260" s="819">
        <v>240</v>
      </c>
    </row>
    <row r="261" spans="1:13">
      <c r="A261" s="359">
        <v>257</v>
      </c>
      <c r="B261" s="584" t="s">
        <v>731</v>
      </c>
      <c r="C261" s="583" t="s">
        <v>1076</v>
      </c>
      <c r="D261" s="173">
        <v>0</v>
      </c>
      <c r="E261" s="462">
        <v>155</v>
      </c>
      <c r="F261" s="499">
        <v>0</v>
      </c>
      <c r="G261" s="499">
        <v>160</v>
      </c>
      <c r="H261" s="601">
        <v>0</v>
      </c>
      <c r="I261" s="601">
        <v>160</v>
      </c>
      <c r="J261" s="721">
        <v>0</v>
      </c>
      <c r="K261" s="721">
        <v>165</v>
      </c>
      <c r="L261" s="819">
        <v>0</v>
      </c>
      <c r="M261" s="819">
        <v>175</v>
      </c>
    </row>
    <row r="262" spans="1:13">
      <c r="A262" s="359">
        <v>258</v>
      </c>
      <c r="B262" s="584" t="s">
        <v>734</v>
      </c>
      <c r="C262" s="583" t="s">
        <v>1076</v>
      </c>
      <c r="D262" s="173">
        <v>0</v>
      </c>
      <c r="E262" s="462">
        <v>180</v>
      </c>
      <c r="F262" s="499">
        <v>3</v>
      </c>
      <c r="G262" s="499">
        <v>265</v>
      </c>
      <c r="H262" s="601">
        <v>3</v>
      </c>
      <c r="I262" s="601">
        <v>280</v>
      </c>
      <c r="J262" s="721">
        <v>3</v>
      </c>
      <c r="K262" s="721">
        <v>285</v>
      </c>
      <c r="L262" s="819">
        <v>3</v>
      </c>
      <c r="M262" s="819">
        <v>320</v>
      </c>
    </row>
    <row r="263" spans="1:13">
      <c r="A263" s="359">
        <v>259</v>
      </c>
      <c r="B263" s="584" t="s">
        <v>746</v>
      </c>
      <c r="C263" s="583" t="s">
        <v>1076</v>
      </c>
      <c r="D263" s="173">
        <v>4</v>
      </c>
      <c r="E263" s="462">
        <v>185</v>
      </c>
      <c r="F263" s="499">
        <v>4</v>
      </c>
      <c r="G263" s="499">
        <v>200</v>
      </c>
      <c r="H263" s="601">
        <v>4</v>
      </c>
      <c r="I263" s="601">
        <v>215</v>
      </c>
      <c r="J263" s="721">
        <v>4</v>
      </c>
      <c r="K263" s="721">
        <v>230</v>
      </c>
      <c r="L263" s="819">
        <v>4</v>
      </c>
      <c r="M263" s="819">
        <v>300</v>
      </c>
    </row>
    <row r="264" spans="1:13">
      <c r="A264" s="359">
        <v>260</v>
      </c>
      <c r="B264" s="379" t="s">
        <v>774</v>
      </c>
      <c r="C264" s="583" t="s">
        <v>1076</v>
      </c>
      <c r="D264" s="173">
        <v>0</v>
      </c>
      <c r="E264" s="462">
        <v>155</v>
      </c>
      <c r="F264" s="499">
        <v>0</v>
      </c>
      <c r="G264" s="499">
        <v>155</v>
      </c>
      <c r="H264" s="601">
        <v>0</v>
      </c>
      <c r="I264" s="601">
        <v>170</v>
      </c>
      <c r="J264" s="721">
        <v>0</v>
      </c>
      <c r="K264" s="721">
        <v>180</v>
      </c>
      <c r="L264" s="819">
        <v>0</v>
      </c>
      <c r="M264" s="819">
        <v>195</v>
      </c>
    </row>
    <row r="265" spans="1:13">
      <c r="A265" s="359">
        <v>261</v>
      </c>
      <c r="B265" s="584" t="s">
        <v>782</v>
      </c>
      <c r="C265" s="583" t="s">
        <v>1076</v>
      </c>
      <c r="D265" s="173">
        <v>0</v>
      </c>
      <c r="E265" s="462">
        <v>155</v>
      </c>
      <c r="F265" s="499">
        <v>0</v>
      </c>
      <c r="G265" s="499">
        <v>155</v>
      </c>
      <c r="H265" s="601">
        <v>0</v>
      </c>
      <c r="I265" s="601">
        <v>185</v>
      </c>
      <c r="J265" s="721">
        <v>0</v>
      </c>
      <c r="K265" s="721">
        <v>185</v>
      </c>
      <c r="L265" s="819">
        <v>1</v>
      </c>
      <c r="M265" s="819">
        <v>245</v>
      </c>
    </row>
    <row r="266" spans="1:13">
      <c r="A266" s="359">
        <v>262</v>
      </c>
      <c r="B266" s="173" t="s">
        <v>301</v>
      </c>
      <c r="C266" s="583" t="s">
        <v>1076</v>
      </c>
      <c r="D266" s="173">
        <v>9</v>
      </c>
      <c r="E266" s="462">
        <v>230</v>
      </c>
      <c r="F266" s="499">
        <v>9</v>
      </c>
      <c r="G266" s="499">
        <v>230</v>
      </c>
      <c r="H266" s="601">
        <v>35</v>
      </c>
      <c r="I266" s="601">
        <v>285</v>
      </c>
      <c r="J266" s="721">
        <v>112</v>
      </c>
      <c r="K266" s="721">
        <v>870</v>
      </c>
      <c r="L266" s="819">
        <v>122</v>
      </c>
      <c r="M266" s="819">
        <v>940</v>
      </c>
    </row>
    <row r="267" spans="1:13">
      <c r="A267" s="359">
        <v>263</v>
      </c>
      <c r="B267" s="379" t="s">
        <v>692</v>
      </c>
      <c r="C267" s="583" t="s">
        <v>1076</v>
      </c>
      <c r="D267" s="173">
        <v>0</v>
      </c>
      <c r="E267" s="462">
        <v>255</v>
      </c>
      <c r="F267" s="499">
        <v>0</v>
      </c>
      <c r="G267" s="499">
        <v>260</v>
      </c>
      <c r="H267" s="601">
        <v>0</v>
      </c>
      <c r="I267" s="601">
        <v>265</v>
      </c>
      <c r="J267" s="721">
        <v>0</v>
      </c>
      <c r="K267" s="721">
        <v>270</v>
      </c>
      <c r="L267" s="819">
        <v>0</v>
      </c>
      <c r="M267" s="819">
        <v>270</v>
      </c>
    </row>
    <row r="268" spans="1:13">
      <c r="A268" s="359">
        <v>264</v>
      </c>
      <c r="B268" s="584" t="s">
        <v>694</v>
      </c>
      <c r="C268" s="583" t="s">
        <v>1076</v>
      </c>
      <c r="D268" s="173">
        <v>2</v>
      </c>
      <c r="E268" s="462">
        <v>255</v>
      </c>
      <c r="F268" s="499">
        <v>9</v>
      </c>
      <c r="G268" s="499">
        <v>260</v>
      </c>
      <c r="H268" s="601">
        <v>11</v>
      </c>
      <c r="I268" s="601">
        <v>275</v>
      </c>
      <c r="J268" s="721">
        <v>16</v>
      </c>
      <c r="K268" s="721">
        <v>285</v>
      </c>
      <c r="L268" s="819">
        <v>27</v>
      </c>
      <c r="M268" s="819">
        <v>590</v>
      </c>
    </row>
    <row r="269" spans="1:13">
      <c r="A269" s="359">
        <v>265</v>
      </c>
      <c r="B269" s="584" t="s">
        <v>929</v>
      </c>
      <c r="C269" s="583" t="s">
        <v>1076</v>
      </c>
      <c r="D269" s="173">
        <v>0</v>
      </c>
      <c r="E269" s="462">
        <v>160</v>
      </c>
      <c r="F269" s="499">
        <v>1</v>
      </c>
      <c r="G269" s="499">
        <v>165</v>
      </c>
      <c r="H269" s="601">
        <v>2</v>
      </c>
      <c r="I269" s="601">
        <v>190</v>
      </c>
      <c r="J269" s="721">
        <v>4</v>
      </c>
      <c r="K269" s="721">
        <v>230</v>
      </c>
      <c r="L269" s="819">
        <v>17</v>
      </c>
      <c r="M269" s="819">
        <v>375</v>
      </c>
    </row>
    <row r="270" spans="1:13">
      <c r="A270" s="359">
        <v>266</v>
      </c>
      <c r="B270" s="584" t="s">
        <v>977</v>
      </c>
      <c r="C270" s="583" t="s">
        <v>1076</v>
      </c>
      <c r="D270" s="173">
        <v>0</v>
      </c>
      <c r="E270" s="462">
        <v>180</v>
      </c>
      <c r="F270" s="499">
        <v>2</v>
      </c>
      <c r="G270" s="499">
        <v>180</v>
      </c>
      <c r="H270" s="601">
        <v>5</v>
      </c>
      <c r="I270" s="601">
        <v>215</v>
      </c>
      <c r="J270" s="721">
        <v>5</v>
      </c>
      <c r="K270" s="721">
        <v>215</v>
      </c>
      <c r="L270" s="819">
        <v>6</v>
      </c>
      <c r="M270" s="819">
        <v>230</v>
      </c>
    </row>
    <row r="271" spans="1:13">
      <c r="A271" s="359">
        <v>267</v>
      </c>
      <c r="B271" s="584" t="s">
        <v>239</v>
      </c>
      <c r="C271" s="583" t="s">
        <v>1076</v>
      </c>
      <c r="D271" s="173">
        <v>950</v>
      </c>
      <c r="E271" s="462">
        <v>10370</v>
      </c>
      <c r="F271" s="499">
        <v>957</v>
      </c>
      <c r="G271" s="499">
        <v>10520</v>
      </c>
      <c r="H271" s="601">
        <v>966</v>
      </c>
      <c r="I271" s="601">
        <v>10710</v>
      </c>
      <c r="J271" s="721">
        <v>969</v>
      </c>
      <c r="K271" s="721">
        <v>10755</v>
      </c>
      <c r="L271" s="819">
        <v>969</v>
      </c>
      <c r="M271" s="819">
        <v>10870</v>
      </c>
    </row>
    <row r="272" spans="1:13">
      <c r="A272" s="359">
        <v>268</v>
      </c>
      <c r="B272" s="173" t="s">
        <v>274</v>
      </c>
      <c r="C272" s="583" t="s">
        <v>1076</v>
      </c>
      <c r="D272" s="173">
        <v>73</v>
      </c>
      <c r="E272" s="462">
        <v>1870</v>
      </c>
      <c r="F272" s="499">
        <v>75</v>
      </c>
      <c r="G272" s="499">
        <v>1870</v>
      </c>
      <c r="H272" s="601">
        <v>75</v>
      </c>
      <c r="I272" s="601">
        <v>1880</v>
      </c>
      <c r="J272" s="721">
        <v>75</v>
      </c>
      <c r="K272" s="721">
        <v>1880</v>
      </c>
      <c r="L272" s="819">
        <v>75</v>
      </c>
      <c r="M272" s="819">
        <v>2000</v>
      </c>
    </row>
    <row r="273" spans="1:13">
      <c r="A273" s="359">
        <v>269</v>
      </c>
      <c r="B273" s="584" t="s">
        <v>597</v>
      </c>
      <c r="C273" s="583" t="s">
        <v>1076</v>
      </c>
      <c r="D273" s="173">
        <v>3</v>
      </c>
      <c r="E273" s="462">
        <v>180</v>
      </c>
      <c r="F273" s="499">
        <v>22</v>
      </c>
      <c r="G273" s="499">
        <v>305</v>
      </c>
      <c r="H273" s="601">
        <v>24</v>
      </c>
      <c r="I273" s="601">
        <v>405</v>
      </c>
      <c r="J273" s="721">
        <v>35</v>
      </c>
      <c r="K273" s="721">
        <v>485</v>
      </c>
      <c r="L273" s="819">
        <v>40</v>
      </c>
      <c r="M273" s="819">
        <v>665</v>
      </c>
    </row>
    <row r="274" spans="1:13">
      <c r="A274" s="359">
        <v>270</v>
      </c>
      <c r="B274" s="173" t="s">
        <v>765</v>
      </c>
      <c r="C274" s="583" t="s">
        <v>1076</v>
      </c>
      <c r="D274" s="173">
        <v>34</v>
      </c>
      <c r="E274" s="462">
        <v>600</v>
      </c>
      <c r="F274" s="499">
        <v>56</v>
      </c>
      <c r="G274" s="499">
        <v>920</v>
      </c>
      <c r="H274" s="601">
        <v>77</v>
      </c>
      <c r="I274" s="601">
        <v>1205</v>
      </c>
      <c r="J274" s="721">
        <v>82</v>
      </c>
      <c r="K274" s="721">
        <v>1255</v>
      </c>
      <c r="L274" s="819">
        <v>87</v>
      </c>
      <c r="M274" s="819">
        <v>1430</v>
      </c>
    </row>
    <row r="275" spans="1:13">
      <c r="A275" s="359">
        <v>271</v>
      </c>
      <c r="B275" s="379" t="s">
        <v>921</v>
      </c>
      <c r="C275" s="583" t="s">
        <v>1076</v>
      </c>
      <c r="D275" s="173">
        <v>41</v>
      </c>
      <c r="E275" s="462">
        <v>520</v>
      </c>
      <c r="F275" s="499">
        <v>41</v>
      </c>
      <c r="G275" s="499">
        <v>525</v>
      </c>
      <c r="H275" s="601">
        <v>41</v>
      </c>
      <c r="I275" s="601">
        <v>530</v>
      </c>
      <c r="J275" s="721">
        <v>41</v>
      </c>
      <c r="K275" s="721">
        <v>535</v>
      </c>
      <c r="L275" s="819">
        <v>41</v>
      </c>
      <c r="M275" s="819">
        <v>540</v>
      </c>
    </row>
    <row r="276" spans="1:13">
      <c r="A276" s="359">
        <v>272</v>
      </c>
      <c r="B276" s="584" t="s">
        <v>352</v>
      </c>
      <c r="C276" s="583" t="s">
        <v>1076</v>
      </c>
      <c r="D276" s="173">
        <v>528</v>
      </c>
      <c r="E276" s="462">
        <v>5490</v>
      </c>
      <c r="F276" s="499">
        <v>595</v>
      </c>
      <c r="G276" s="499">
        <v>5560</v>
      </c>
      <c r="H276" s="601">
        <v>604</v>
      </c>
      <c r="I276" s="601">
        <v>5635</v>
      </c>
      <c r="J276" s="721">
        <v>607</v>
      </c>
      <c r="K276" s="721">
        <v>5715</v>
      </c>
      <c r="L276" s="819">
        <v>607</v>
      </c>
      <c r="M276" s="819">
        <v>5725</v>
      </c>
    </row>
    <row r="277" spans="1:13">
      <c r="A277" s="359">
        <v>273</v>
      </c>
      <c r="B277" s="584" t="s">
        <v>364</v>
      </c>
      <c r="C277" s="583" t="s">
        <v>1076</v>
      </c>
      <c r="D277" s="173">
        <v>118</v>
      </c>
      <c r="E277" s="462">
        <v>2170</v>
      </c>
      <c r="F277" s="499">
        <v>121</v>
      </c>
      <c r="G277" s="499">
        <v>2210</v>
      </c>
      <c r="H277" s="601">
        <v>123</v>
      </c>
      <c r="I277" s="601">
        <v>2245</v>
      </c>
      <c r="J277" s="721">
        <v>123</v>
      </c>
      <c r="K277" s="721">
        <v>2245</v>
      </c>
      <c r="L277" s="819">
        <v>123</v>
      </c>
      <c r="M277" s="819">
        <v>2260</v>
      </c>
    </row>
    <row r="278" spans="1:13">
      <c r="A278" s="359">
        <v>274</v>
      </c>
      <c r="B278" s="584" t="s">
        <v>723</v>
      </c>
      <c r="C278" s="583" t="s">
        <v>1076</v>
      </c>
      <c r="D278" s="173">
        <v>24</v>
      </c>
      <c r="E278" s="462">
        <v>625</v>
      </c>
      <c r="F278" s="499">
        <v>25</v>
      </c>
      <c r="G278" s="499">
        <v>635</v>
      </c>
      <c r="H278" s="601">
        <v>27</v>
      </c>
      <c r="I278" s="601">
        <v>675</v>
      </c>
      <c r="J278" s="721">
        <v>27</v>
      </c>
      <c r="K278" s="721">
        <v>685</v>
      </c>
      <c r="L278" s="819">
        <v>27</v>
      </c>
      <c r="M278" s="819">
        <v>725</v>
      </c>
    </row>
    <row r="279" spans="1:13">
      <c r="A279" s="359">
        <v>275</v>
      </c>
      <c r="B279" s="584" t="s">
        <v>721</v>
      </c>
      <c r="C279" s="583" t="s">
        <v>1076</v>
      </c>
      <c r="D279" s="173">
        <v>0</v>
      </c>
      <c r="E279" s="462">
        <v>165</v>
      </c>
      <c r="F279" s="499">
        <v>3</v>
      </c>
      <c r="G279" s="499">
        <v>210</v>
      </c>
      <c r="H279" s="601">
        <v>3</v>
      </c>
      <c r="I279" s="601">
        <v>235</v>
      </c>
      <c r="J279" s="721">
        <v>3</v>
      </c>
      <c r="K279" s="721">
        <v>240</v>
      </c>
      <c r="L279" s="819">
        <v>3</v>
      </c>
      <c r="M279" s="819">
        <v>265</v>
      </c>
    </row>
    <row r="280" spans="1:13">
      <c r="A280" s="359">
        <v>276</v>
      </c>
      <c r="B280" s="590" t="s">
        <v>724</v>
      </c>
      <c r="C280" s="583" t="s">
        <v>1076</v>
      </c>
      <c r="D280" s="173">
        <v>1</v>
      </c>
      <c r="E280" s="462">
        <v>245</v>
      </c>
      <c r="F280" s="499">
        <v>1</v>
      </c>
      <c r="G280" s="499">
        <v>255</v>
      </c>
      <c r="H280" s="601">
        <v>1</v>
      </c>
      <c r="I280" s="601">
        <v>260</v>
      </c>
      <c r="J280" s="721">
        <v>1</v>
      </c>
      <c r="K280" s="721">
        <v>265</v>
      </c>
      <c r="L280" s="819">
        <v>1</v>
      </c>
      <c r="M280" s="819">
        <v>275</v>
      </c>
    </row>
    <row r="281" spans="1:13">
      <c r="A281" s="359">
        <v>277</v>
      </c>
      <c r="B281" s="584" t="s">
        <v>733</v>
      </c>
      <c r="C281" s="583" t="s">
        <v>1076</v>
      </c>
      <c r="D281" s="173">
        <v>1034</v>
      </c>
      <c r="E281" s="462">
        <v>22220</v>
      </c>
      <c r="F281" s="499">
        <v>2533</v>
      </c>
      <c r="G281" s="499">
        <v>57728</v>
      </c>
      <c r="H281" s="601">
        <v>8181</v>
      </c>
      <c r="I281" s="601">
        <v>188428</v>
      </c>
      <c r="J281" s="721">
        <v>12187</v>
      </c>
      <c r="K281" s="721">
        <v>290458</v>
      </c>
      <c r="L281" s="819">
        <v>14289</v>
      </c>
      <c r="M281" s="819">
        <v>341278</v>
      </c>
    </row>
    <row r="282" spans="1:13">
      <c r="A282" s="359">
        <v>278</v>
      </c>
      <c r="B282" s="379" t="s">
        <v>743</v>
      </c>
      <c r="C282" s="583" t="s">
        <v>1076</v>
      </c>
      <c r="D282" s="173">
        <v>19</v>
      </c>
      <c r="E282" s="462">
        <v>565</v>
      </c>
      <c r="F282" s="499">
        <v>19</v>
      </c>
      <c r="G282" s="499">
        <v>570</v>
      </c>
      <c r="H282" s="601">
        <v>19</v>
      </c>
      <c r="I282" s="601">
        <v>575</v>
      </c>
      <c r="J282" s="721">
        <v>19</v>
      </c>
      <c r="K282" s="721">
        <v>585</v>
      </c>
      <c r="L282" s="819">
        <v>19</v>
      </c>
      <c r="M282" s="819">
        <v>610</v>
      </c>
    </row>
    <row r="283" spans="1:13">
      <c r="A283" s="359">
        <v>279</v>
      </c>
      <c r="B283" s="379" t="s">
        <v>750</v>
      </c>
      <c r="C283" s="583" t="s">
        <v>1076</v>
      </c>
      <c r="D283" s="173">
        <v>24</v>
      </c>
      <c r="E283" s="462">
        <v>560</v>
      </c>
      <c r="F283" s="499">
        <v>24</v>
      </c>
      <c r="G283" s="499">
        <v>570</v>
      </c>
      <c r="H283" s="601">
        <v>24</v>
      </c>
      <c r="I283" s="601">
        <v>580</v>
      </c>
      <c r="J283" s="721">
        <v>24</v>
      </c>
      <c r="K283" s="721">
        <v>585</v>
      </c>
      <c r="L283" s="819">
        <v>24</v>
      </c>
      <c r="M283" s="819">
        <v>590</v>
      </c>
    </row>
    <row r="284" spans="1:13">
      <c r="A284" s="359">
        <v>280</v>
      </c>
      <c r="B284" s="379" t="s">
        <v>757</v>
      </c>
      <c r="C284" s="583" t="s">
        <v>1076</v>
      </c>
      <c r="D284" s="173">
        <v>22</v>
      </c>
      <c r="E284" s="462">
        <v>675</v>
      </c>
      <c r="F284" s="499">
        <v>22</v>
      </c>
      <c r="G284" s="499">
        <v>685</v>
      </c>
      <c r="H284" s="601">
        <v>22</v>
      </c>
      <c r="I284" s="601">
        <v>690</v>
      </c>
      <c r="J284" s="721">
        <v>22</v>
      </c>
      <c r="K284" s="721">
        <v>700</v>
      </c>
      <c r="L284" s="819">
        <v>22</v>
      </c>
      <c r="M284" s="819">
        <v>705</v>
      </c>
    </row>
    <row r="285" spans="1:13">
      <c r="A285" s="359">
        <v>281</v>
      </c>
      <c r="B285" s="584" t="s">
        <v>775</v>
      </c>
      <c r="C285" s="583" t="s">
        <v>1076</v>
      </c>
      <c r="D285" s="173">
        <v>1</v>
      </c>
      <c r="E285" s="462">
        <v>160</v>
      </c>
      <c r="F285" s="499">
        <v>1</v>
      </c>
      <c r="G285" s="499">
        <v>165</v>
      </c>
      <c r="H285" s="601">
        <v>1</v>
      </c>
      <c r="I285" s="601">
        <v>170</v>
      </c>
      <c r="J285" s="721">
        <v>1</v>
      </c>
      <c r="K285" s="721">
        <v>180</v>
      </c>
      <c r="L285" s="819">
        <v>1</v>
      </c>
      <c r="M285" s="819">
        <v>200</v>
      </c>
    </row>
    <row r="286" spans="1:13">
      <c r="A286" s="359">
        <v>282</v>
      </c>
      <c r="B286" s="584" t="s">
        <v>777</v>
      </c>
      <c r="C286" s="583" t="s">
        <v>1076</v>
      </c>
      <c r="D286" s="173">
        <v>0</v>
      </c>
      <c r="E286" s="462">
        <v>155</v>
      </c>
      <c r="F286" s="499">
        <v>0</v>
      </c>
      <c r="G286" s="499">
        <v>160</v>
      </c>
      <c r="H286" s="601">
        <v>0</v>
      </c>
      <c r="I286" s="601">
        <v>170</v>
      </c>
      <c r="J286" s="721">
        <v>0</v>
      </c>
      <c r="K286" s="721">
        <v>175</v>
      </c>
      <c r="L286" s="819">
        <v>0</v>
      </c>
      <c r="M286" s="819">
        <v>185</v>
      </c>
    </row>
    <row r="287" spans="1:13">
      <c r="A287" s="359">
        <v>283</v>
      </c>
      <c r="B287" s="584" t="s">
        <v>786</v>
      </c>
      <c r="C287" s="583" t="s">
        <v>1076</v>
      </c>
      <c r="D287" s="173">
        <v>13</v>
      </c>
      <c r="E287" s="462">
        <v>535</v>
      </c>
      <c r="F287" s="499">
        <v>1675</v>
      </c>
      <c r="G287" s="499">
        <v>18500</v>
      </c>
      <c r="H287" s="601">
        <v>3791</v>
      </c>
      <c r="I287" s="601">
        <v>65140</v>
      </c>
      <c r="J287" s="721">
        <v>3919</v>
      </c>
      <c r="K287" s="721">
        <v>68140</v>
      </c>
      <c r="L287" s="819">
        <v>4064</v>
      </c>
      <c r="M287" s="819">
        <v>70135</v>
      </c>
    </row>
    <row r="288" spans="1:13">
      <c r="A288" s="359">
        <v>284</v>
      </c>
      <c r="B288" s="584" t="s">
        <v>791</v>
      </c>
      <c r="C288" s="583" t="s">
        <v>1076</v>
      </c>
      <c r="D288" s="173">
        <v>18</v>
      </c>
      <c r="E288" s="462">
        <v>615</v>
      </c>
      <c r="F288" s="499">
        <v>18</v>
      </c>
      <c r="G288" s="499">
        <v>620</v>
      </c>
      <c r="H288" s="601">
        <v>18</v>
      </c>
      <c r="I288" s="601">
        <v>640</v>
      </c>
      <c r="J288" s="721">
        <v>18</v>
      </c>
      <c r="K288" s="721">
        <v>645</v>
      </c>
      <c r="L288" s="819">
        <v>18</v>
      </c>
      <c r="M288" s="819">
        <v>650</v>
      </c>
    </row>
    <row r="289" spans="1:13">
      <c r="A289" s="359">
        <v>285</v>
      </c>
      <c r="B289" s="379" t="s">
        <v>800</v>
      </c>
      <c r="C289" s="583" t="s">
        <v>1076</v>
      </c>
      <c r="D289" s="173">
        <v>0</v>
      </c>
      <c r="E289" s="462">
        <v>160</v>
      </c>
      <c r="F289" s="499">
        <v>0</v>
      </c>
      <c r="G289" s="499">
        <v>165</v>
      </c>
      <c r="H289" s="601">
        <v>0</v>
      </c>
      <c r="I289" s="601">
        <v>200</v>
      </c>
      <c r="J289" s="721">
        <v>0</v>
      </c>
      <c r="K289" s="721">
        <v>220</v>
      </c>
      <c r="L289" s="819">
        <v>0</v>
      </c>
      <c r="M289" s="819">
        <v>250</v>
      </c>
    </row>
    <row r="290" spans="1:13">
      <c r="A290" s="359">
        <v>286</v>
      </c>
      <c r="B290" s="379" t="s">
        <v>1204</v>
      </c>
      <c r="C290" s="583" t="s">
        <v>1076</v>
      </c>
      <c r="D290" s="173">
        <v>21</v>
      </c>
      <c r="E290" s="462">
        <v>610</v>
      </c>
      <c r="F290" s="499">
        <v>21</v>
      </c>
      <c r="G290" s="499">
        <v>615</v>
      </c>
      <c r="H290" s="601">
        <v>21</v>
      </c>
      <c r="I290" s="601">
        <v>615</v>
      </c>
      <c r="J290" s="721">
        <v>21</v>
      </c>
      <c r="K290" s="721">
        <v>615</v>
      </c>
      <c r="L290" s="819">
        <v>21</v>
      </c>
      <c r="M290" s="819">
        <v>630</v>
      </c>
    </row>
    <row r="291" spans="1:13">
      <c r="A291" s="359">
        <v>287</v>
      </c>
      <c r="B291" s="379" t="s">
        <v>806</v>
      </c>
      <c r="C291" s="583" t="s">
        <v>1076</v>
      </c>
      <c r="D291" s="173">
        <v>0</v>
      </c>
      <c r="E291" s="462">
        <v>0</v>
      </c>
      <c r="F291" s="499">
        <v>0</v>
      </c>
      <c r="G291" s="499">
        <v>0</v>
      </c>
      <c r="H291" s="601">
        <v>0</v>
      </c>
      <c r="I291" s="601">
        <v>0</v>
      </c>
      <c r="J291" s="721">
        <v>0</v>
      </c>
      <c r="K291" s="721">
        <v>0</v>
      </c>
      <c r="L291" s="819">
        <v>0</v>
      </c>
      <c r="M291" s="819">
        <v>0</v>
      </c>
    </row>
    <row r="292" spans="1:13">
      <c r="A292" s="359">
        <v>288</v>
      </c>
      <c r="B292" s="584" t="s">
        <v>811</v>
      </c>
      <c r="C292" s="583" t="s">
        <v>1076</v>
      </c>
      <c r="D292" s="173">
        <v>6</v>
      </c>
      <c r="E292" s="462">
        <v>205</v>
      </c>
      <c r="F292" s="499">
        <v>9</v>
      </c>
      <c r="G292" s="499">
        <v>240</v>
      </c>
      <c r="H292" s="601">
        <v>9</v>
      </c>
      <c r="I292" s="601">
        <v>260</v>
      </c>
      <c r="J292" s="721">
        <v>9</v>
      </c>
      <c r="K292" s="721">
        <v>275</v>
      </c>
      <c r="L292" s="819">
        <v>9</v>
      </c>
      <c r="M292" s="819">
        <v>290</v>
      </c>
    </row>
    <row r="293" spans="1:13">
      <c r="A293" s="359">
        <v>289</v>
      </c>
      <c r="B293" s="379" t="s">
        <v>823</v>
      </c>
      <c r="C293" s="583" t="s">
        <v>1076</v>
      </c>
      <c r="D293" s="173">
        <v>18</v>
      </c>
      <c r="E293" s="462">
        <v>545</v>
      </c>
      <c r="F293" s="499">
        <v>18</v>
      </c>
      <c r="G293" s="499">
        <v>550</v>
      </c>
      <c r="H293" s="601">
        <v>18</v>
      </c>
      <c r="I293" s="601">
        <v>560</v>
      </c>
      <c r="J293" s="721">
        <v>18</v>
      </c>
      <c r="K293" s="721">
        <v>570</v>
      </c>
      <c r="L293" s="819">
        <v>18</v>
      </c>
      <c r="M293" s="819">
        <v>595</v>
      </c>
    </row>
    <row r="294" spans="1:13">
      <c r="A294" s="359">
        <v>290</v>
      </c>
      <c r="B294" s="584" t="s">
        <v>857</v>
      </c>
      <c r="C294" s="583" t="s">
        <v>1076</v>
      </c>
      <c r="D294" s="173">
        <v>25</v>
      </c>
      <c r="E294" s="462">
        <v>610</v>
      </c>
      <c r="F294" s="499">
        <v>25</v>
      </c>
      <c r="G294" s="499">
        <v>610</v>
      </c>
      <c r="H294" s="601">
        <v>25</v>
      </c>
      <c r="I294" s="601">
        <v>620</v>
      </c>
      <c r="J294" s="721">
        <v>25</v>
      </c>
      <c r="K294" s="721">
        <v>620</v>
      </c>
      <c r="L294" s="819">
        <v>25</v>
      </c>
      <c r="M294" s="819">
        <v>630</v>
      </c>
    </row>
    <row r="295" spans="1:13">
      <c r="A295" s="359">
        <v>291</v>
      </c>
      <c r="B295" s="584" t="s">
        <v>860</v>
      </c>
      <c r="C295" s="583" t="s">
        <v>1076</v>
      </c>
      <c r="D295" s="173">
        <v>1</v>
      </c>
      <c r="E295" s="462">
        <v>155</v>
      </c>
      <c r="F295" s="499">
        <v>1</v>
      </c>
      <c r="G295" s="499">
        <v>165</v>
      </c>
      <c r="H295" s="601">
        <v>1</v>
      </c>
      <c r="I295" s="601">
        <v>170</v>
      </c>
      <c r="J295" s="721">
        <v>1</v>
      </c>
      <c r="K295" s="721">
        <v>175</v>
      </c>
      <c r="L295" s="819">
        <v>1</v>
      </c>
      <c r="M295" s="819">
        <v>185</v>
      </c>
    </row>
    <row r="296" spans="1:13">
      <c r="A296" s="359">
        <v>292</v>
      </c>
      <c r="B296" s="592" t="s">
        <v>862</v>
      </c>
      <c r="C296" s="583" t="s">
        <v>1076</v>
      </c>
      <c r="D296" s="173">
        <v>18</v>
      </c>
      <c r="E296" s="462">
        <v>570</v>
      </c>
      <c r="F296" s="499">
        <v>18</v>
      </c>
      <c r="G296" s="499">
        <v>580</v>
      </c>
      <c r="H296" s="601">
        <v>21</v>
      </c>
      <c r="I296" s="601">
        <v>600</v>
      </c>
      <c r="J296" s="721">
        <v>21</v>
      </c>
      <c r="K296" s="721">
        <v>605</v>
      </c>
      <c r="L296" s="819">
        <v>21</v>
      </c>
      <c r="M296" s="819">
        <v>615</v>
      </c>
    </row>
    <row r="297" spans="1:13">
      <c r="A297" s="359">
        <v>293</v>
      </c>
      <c r="B297" s="584" t="s">
        <v>620</v>
      </c>
      <c r="C297" s="583" t="s">
        <v>1076</v>
      </c>
      <c r="D297" s="173">
        <v>3</v>
      </c>
      <c r="E297" s="462">
        <v>475</v>
      </c>
      <c r="F297" s="499">
        <v>8</v>
      </c>
      <c r="G297" s="499">
        <v>500</v>
      </c>
      <c r="H297" s="601">
        <v>8</v>
      </c>
      <c r="I297" s="601">
        <v>590</v>
      </c>
      <c r="J297" s="721">
        <v>8</v>
      </c>
      <c r="K297" s="721">
        <v>615</v>
      </c>
      <c r="L297" s="819">
        <v>8</v>
      </c>
      <c r="M297" s="819">
        <v>760</v>
      </c>
    </row>
    <row r="298" spans="1:13">
      <c r="A298" s="359">
        <v>294</v>
      </c>
      <c r="B298" s="584" t="s">
        <v>873</v>
      </c>
      <c r="C298" s="583" t="s">
        <v>1076</v>
      </c>
      <c r="D298" s="173">
        <v>15</v>
      </c>
      <c r="E298" s="462">
        <v>565</v>
      </c>
      <c r="F298" s="499">
        <v>15</v>
      </c>
      <c r="G298" s="499">
        <v>565</v>
      </c>
      <c r="H298" s="601">
        <v>18</v>
      </c>
      <c r="I298" s="601">
        <v>595</v>
      </c>
      <c r="J298" s="721">
        <v>18</v>
      </c>
      <c r="K298" s="721">
        <v>595</v>
      </c>
      <c r="L298" s="819">
        <v>18</v>
      </c>
      <c r="M298" s="819">
        <v>600</v>
      </c>
    </row>
    <row r="299" spans="1:13">
      <c r="A299" s="359">
        <v>295</v>
      </c>
      <c r="B299" s="584" t="s">
        <v>906</v>
      </c>
      <c r="C299" s="583" t="s">
        <v>1076</v>
      </c>
      <c r="D299" s="173">
        <v>2</v>
      </c>
      <c r="E299" s="462">
        <v>160</v>
      </c>
      <c r="F299" s="499">
        <v>2</v>
      </c>
      <c r="G299" s="499">
        <v>165</v>
      </c>
      <c r="H299" s="601">
        <v>2</v>
      </c>
      <c r="I299" s="601">
        <v>180</v>
      </c>
      <c r="J299" s="721">
        <v>2</v>
      </c>
      <c r="K299" s="721">
        <v>185</v>
      </c>
      <c r="L299" s="819">
        <v>2</v>
      </c>
      <c r="M299" s="819">
        <v>210</v>
      </c>
    </row>
    <row r="300" spans="1:13">
      <c r="A300" s="359">
        <v>296</v>
      </c>
      <c r="B300" s="584" t="s">
        <v>916</v>
      </c>
      <c r="C300" s="583" t="s">
        <v>1076</v>
      </c>
      <c r="D300" s="173">
        <v>11</v>
      </c>
      <c r="E300" s="462">
        <v>470</v>
      </c>
      <c r="F300" s="499">
        <v>198</v>
      </c>
      <c r="G300" s="499">
        <v>2110</v>
      </c>
      <c r="H300" s="601">
        <v>2012</v>
      </c>
      <c r="I300" s="601">
        <v>33190</v>
      </c>
      <c r="J300" s="721">
        <v>2746</v>
      </c>
      <c r="K300" s="721">
        <v>44940</v>
      </c>
      <c r="L300" s="819">
        <v>2853</v>
      </c>
      <c r="M300" s="819">
        <v>46235</v>
      </c>
    </row>
    <row r="301" spans="1:13">
      <c r="A301" s="359">
        <v>297</v>
      </c>
      <c r="B301" s="584" t="s">
        <v>944</v>
      </c>
      <c r="C301" s="583" t="s">
        <v>1076</v>
      </c>
      <c r="D301" s="173">
        <v>0</v>
      </c>
      <c r="E301" s="462">
        <v>165</v>
      </c>
      <c r="F301" s="499">
        <v>0</v>
      </c>
      <c r="G301" s="499">
        <v>170</v>
      </c>
      <c r="H301" s="601">
        <v>0</v>
      </c>
      <c r="I301" s="601">
        <v>180</v>
      </c>
      <c r="J301" s="721">
        <v>0</v>
      </c>
      <c r="K301" s="721">
        <v>185</v>
      </c>
      <c r="L301" s="819">
        <v>0</v>
      </c>
      <c r="M301" s="819">
        <v>205</v>
      </c>
    </row>
    <row r="302" spans="1:13">
      <c r="A302" s="359">
        <v>298</v>
      </c>
      <c r="B302" s="379" t="s">
        <v>599</v>
      </c>
      <c r="C302" s="583" t="s">
        <v>1076</v>
      </c>
      <c r="D302" s="173">
        <v>20</v>
      </c>
      <c r="E302" s="462">
        <v>552</v>
      </c>
      <c r="F302" s="499">
        <v>20</v>
      </c>
      <c r="G302" s="499">
        <v>557</v>
      </c>
      <c r="H302" s="601">
        <v>20</v>
      </c>
      <c r="I302" s="601">
        <v>572</v>
      </c>
      <c r="J302" s="721">
        <v>20</v>
      </c>
      <c r="K302" s="721">
        <v>577</v>
      </c>
      <c r="L302" s="819">
        <v>20</v>
      </c>
      <c r="M302" s="819">
        <v>597</v>
      </c>
    </row>
    <row r="303" spans="1:13">
      <c r="A303" s="359">
        <v>299</v>
      </c>
      <c r="B303" s="379" t="s">
        <v>965</v>
      </c>
      <c r="C303" s="583" t="s">
        <v>1076</v>
      </c>
      <c r="D303" s="173">
        <v>2</v>
      </c>
      <c r="E303" s="462">
        <v>175</v>
      </c>
      <c r="F303" s="499">
        <v>2</v>
      </c>
      <c r="G303" s="499">
        <v>190</v>
      </c>
      <c r="H303" s="601">
        <v>5</v>
      </c>
      <c r="I303" s="601">
        <v>230</v>
      </c>
      <c r="J303" s="721">
        <v>5</v>
      </c>
      <c r="K303" s="721">
        <v>240</v>
      </c>
      <c r="L303" s="819">
        <v>5</v>
      </c>
      <c r="M303" s="819">
        <v>245</v>
      </c>
    </row>
    <row r="304" spans="1:13">
      <c r="A304" s="359">
        <v>300</v>
      </c>
      <c r="B304" s="584" t="s">
        <v>970</v>
      </c>
      <c r="C304" s="583" t="s">
        <v>1076</v>
      </c>
      <c r="D304" s="173">
        <v>0</v>
      </c>
      <c r="E304" s="462">
        <v>160</v>
      </c>
      <c r="F304" s="499">
        <v>0</v>
      </c>
      <c r="G304" s="499">
        <v>165</v>
      </c>
      <c r="H304" s="601">
        <v>8</v>
      </c>
      <c r="I304" s="601">
        <v>200</v>
      </c>
      <c r="J304" s="721">
        <v>8</v>
      </c>
      <c r="K304" s="721">
        <v>205</v>
      </c>
      <c r="L304" s="819">
        <v>8</v>
      </c>
      <c r="M304" s="819">
        <v>230</v>
      </c>
    </row>
    <row r="305" spans="1:13">
      <c r="A305" s="359">
        <v>301</v>
      </c>
      <c r="B305" s="584" t="s">
        <v>982</v>
      </c>
      <c r="C305" s="583" t="s">
        <v>1076</v>
      </c>
      <c r="D305" s="173">
        <v>81</v>
      </c>
      <c r="E305" s="462">
        <v>1292</v>
      </c>
      <c r="F305" s="499">
        <v>81</v>
      </c>
      <c r="G305" s="499">
        <v>1302</v>
      </c>
      <c r="H305" s="601">
        <v>81</v>
      </c>
      <c r="I305" s="601">
        <v>1322</v>
      </c>
      <c r="J305" s="721">
        <v>81</v>
      </c>
      <c r="K305" s="721">
        <v>1337</v>
      </c>
      <c r="L305" s="819">
        <v>81</v>
      </c>
      <c r="M305" s="819">
        <v>1362</v>
      </c>
    </row>
    <row r="306" spans="1:13">
      <c r="A306" s="359">
        <v>302</v>
      </c>
      <c r="B306" s="584" t="s">
        <v>986</v>
      </c>
      <c r="C306" s="583" t="s">
        <v>1076</v>
      </c>
      <c r="D306" s="173">
        <v>10</v>
      </c>
      <c r="E306" s="462">
        <v>400</v>
      </c>
      <c r="F306" s="499">
        <v>10</v>
      </c>
      <c r="G306" s="499">
        <v>405</v>
      </c>
      <c r="H306" s="601">
        <v>14</v>
      </c>
      <c r="I306" s="601">
        <v>435</v>
      </c>
      <c r="J306" s="721">
        <v>14</v>
      </c>
      <c r="K306" s="721">
        <v>440</v>
      </c>
      <c r="L306" s="819">
        <v>14</v>
      </c>
      <c r="M306" s="819">
        <v>485</v>
      </c>
    </row>
    <row r="307" spans="1:13">
      <c r="A307" s="359">
        <v>303</v>
      </c>
      <c r="B307" s="379" t="s">
        <v>989</v>
      </c>
      <c r="C307" s="583" t="s">
        <v>1076</v>
      </c>
      <c r="D307" s="173">
        <v>0</v>
      </c>
      <c r="E307" s="462">
        <v>160</v>
      </c>
      <c r="F307" s="499">
        <v>0</v>
      </c>
      <c r="G307" s="499">
        <v>170</v>
      </c>
      <c r="H307" s="601">
        <v>0</v>
      </c>
      <c r="I307" s="601">
        <v>180</v>
      </c>
      <c r="J307" s="721">
        <v>0</v>
      </c>
      <c r="K307" s="721">
        <v>195</v>
      </c>
      <c r="L307" s="819">
        <v>0</v>
      </c>
      <c r="M307" s="819">
        <v>225</v>
      </c>
    </row>
    <row r="308" spans="1:13">
      <c r="A308" s="359">
        <v>304</v>
      </c>
      <c r="B308" s="584" t="s">
        <v>402</v>
      </c>
      <c r="C308" s="583" t="s">
        <v>1076</v>
      </c>
      <c r="D308" s="173">
        <v>4</v>
      </c>
      <c r="E308" s="462">
        <v>155</v>
      </c>
      <c r="F308" s="499">
        <v>4</v>
      </c>
      <c r="G308" s="499">
        <v>155</v>
      </c>
      <c r="H308" s="601">
        <v>8</v>
      </c>
      <c r="I308" s="601">
        <v>195</v>
      </c>
      <c r="J308" s="721">
        <v>8</v>
      </c>
      <c r="K308" s="721">
        <v>200</v>
      </c>
      <c r="L308" s="819">
        <v>8</v>
      </c>
      <c r="M308" s="819">
        <v>215</v>
      </c>
    </row>
    <row r="309" spans="1:13">
      <c r="A309" s="359">
        <v>305</v>
      </c>
      <c r="B309" s="584" t="s">
        <v>365</v>
      </c>
      <c r="C309" s="583" t="s">
        <v>1076</v>
      </c>
      <c r="D309" s="173">
        <v>0</v>
      </c>
      <c r="E309" s="462">
        <v>165</v>
      </c>
      <c r="F309" s="499">
        <v>0</v>
      </c>
      <c r="G309" s="499">
        <v>170</v>
      </c>
      <c r="H309" s="601">
        <v>0</v>
      </c>
      <c r="I309" s="601">
        <v>175</v>
      </c>
      <c r="J309" s="721">
        <v>0</v>
      </c>
      <c r="K309" s="721">
        <v>180</v>
      </c>
      <c r="L309" s="819">
        <v>0</v>
      </c>
      <c r="M309" s="819">
        <v>195</v>
      </c>
    </row>
    <row r="310" spans="1:13">
      <c r="A310" s="359">
        <v>306</v>
      </c>
      <c r="B310" s="584" t="s">
        <v>984</v>
      </c>
      <c r="C310" s="583" t="s">
        <v>1076</v>
      </c>
      <c r="D310" s="173">
        <v>2</v>
      </c>
      <c r="E310" s="462">
        <v>165</v>
      </c>
      <c r="F310" s="499">
        <v>2</v>
      </c>
      <c r="G310" s="499">
        <v>170</v>
      </c>
      <c r="H310" s="601">
        <v>2</v>
      </c>
      <c r="I310" s="601">
        <v>185</v>
      </c>
      <c r="J310" s="721">
        <v>2</v>
      </c>
      <c r="K310" s="721">
        <v>185</v>
      </c>
      <c r="L310" s="819">
        <v>2</v>
      </c>
      <c r="M310" s="819">
        <v>200</v>
      </c>
    </row>
    <row r="311" spans="1:13">
      <c r="A311" s="359">
        <v>307</v>
      </c>
      <c r="B311" s="584" t="s">
        <v>598</v>
      </c>
      <c r="C311" s="583" t="s">
        <v>1076</v>
      </c>
      <c r="D311" s="173">
        <v>0</v>
      </c>
      <c r="E311" s="462">
        <v>155</v>
      </c>
      <c r="F311" s="499">
        <v>0</v>
      </c>
      <c r="G311" s="499">
        <v>160</v>
      </c>
      <c r="H311" s="601">
        <v>5</v>
      </c>
      <c r="I311" s="601">
        <v>170</v>
      </c>
      <c r="J311" s="721">
        <v>5</v>
      </c>
      <c r="K311" s="721">
        <v>170</v>
      </c>
      <c r="L311" s="819">
        <v>5</v>
      </c>
      <c r="M311" s="819">
        <v>170</v>
      </c>
    </row>
    <row r="312" spans="1:13">
      <c r="A312" s="359">
        <v>308</v>
      </c>
      <c r="B312" s="173" t="s">
        <v>808</v>
      </c>
      <c r="C312" s="583" t="s">
        <v>1076</v>
      </c>
      <c r="D312" s="173">
        <v>9</v>
      </c>
      <c r="E312" s="462">
        <v>225</v>
      </c>
      <c r="F312" s="499">
        <v>9</v>
      </c>
      <c r="G312" s="499">
        <v>235</v>
      </c>
      <c r="H312" s="601">
        <v>9</v>
      </c>
      <c r="I312" s="601">
        <v>245</v>
      </c>
      <c r="J312" s="721">
        <v>9</v>
      </c>
      <c r="K312" s="721">
        <v>250</v>
      </c>
      <c r="L312" s="819">
        <v>9</v>
      </c>
      <c r="M312" s="819">
        <v>275</v>
      </c>
    </row>
    <row r="313" spans="1:13">
      <c r="A313" s="359">
        <v>309</v>
      </c>
      <c r="B313" s="379" t="s">
        <v>825</v>
      </c>
      <c r="C313" s="583" t="s">
        <v>1076</v>
      </c>
      <c r="D313" s="173">
        <v>0</v>
      </c>
      <c r="E313" s="462">
        <v>155</v>
      </c>
      <c r="F313" s="499">
        <v>0</v>
      </c>
      <c r="G313" s="499">
        <v>165</v>
      </c>
      <c r="H313" s="601">
        <v>0</v>
      </c>
      <c r="I313" s="601">
        <v>170</v>
      </c>
      <c r="J313" s="721">
        <v>0</v>
      </c>
      <c r="K313" s="721">
        <v>170</v>
      </c>
      <c r="L313" s="819">
        <v>0</v>
      </c>
      <c r="M313" s="819">
        <v>195</v>
      </c>
    </row>
    <row r="314" spans="1:13">
      <c r="A314" s="359">
        <v>310</v>
      </c>
      <c r="B314" s="584" t="s">
        <v>853</v>
      </c>
      <c r="C314" s="583" t="s">
        <v>1076</v>
      </c>
      <c r="D314" s="173">
        <v>3</v>
      </c>
      <c r="E314" s="462">
        <v>170</v>
      </c>
      <c r="F314" s="499">
        <v>3</v>
      </c>
      <c r="G314" s="499">
        <v>190</v>
      </c>
      <c r="H314" s="601">
        <v>3</v>
      </c>
      <c r="I314" s="601">
        <v>200</v>
      </c>
      <c r="J314" s="721">
        <v>4</v>
      </c>
      <c r="K314" s="721">
        <v>205</v>
      </c>
      <c r="L314" s="819">
        <v>4</v>
      </c>
      <c r="M314" s="819">
        <v>235</v>
      </c>
    </row>
    <row r="315" spans="1:13">
      <c r="A315" s="359">
        <v>311</v>
      </c>
      <c r="B315" s="173" t="s">
        <v>876</v>
      </c>
      <c r="C315" s="583" t="s">
        <v>1076</v>
      </c>
      <c r="D315" s="173">
        <v>0</v>
      </c>
      <c r="E315" s="462">
        <v>155</v>
      </c>
      <c r="F315" s="499">
        <v>0</v>
      </c>
      <c r="G315" s="499">
        <v>160</v>
      </c>
      <c r="H315" s="601">
        <v>0</v>
      </c>
      <c r="I315" s="601">
        <v>165</v>
      </c>
      <c r="J315" s="721">
        <v>0</v>
      </c>
      <c r="K315" s="721">
        <v>170</v>
      </c>
      <c r="L315" s="819">
        <v>0</v>
      </c>
      <c r="M315" s="819">
        <v>205</v>
      </c>
    </row>
    <row r="316" spans="1:13">
      <c r="A316" s="359">
        <v>312</v>
      </c>
      <c r="B316" s="584" t="s">
        <v>972</v>
      </c>
      <c r="C316" s="583" t="s">
        <v>1076</v>
      </c>
      <c r="D316" s="173">
        <v>0</v>
      </c>
      <c r="E316" s="462">
        <v>155</v>
      </c>
      <c r="F316" s="499">
        <v>0</v>
      </c>
      <c r="G316" s="499">
        <v>160</v>
      </c>
      <c r="H316" s="601">
        <v>0</v>
      </c>
      <c r="I316" s="601">
        <v>165</v>
      </c>
      <c r="J316" s="721">
        <v>0</v>
      </c>
      <c r="K316" s="721">
        <v>165</v>
      </c>
      <c r="L316" s="819">
        <v>0</v>
      </c>
      <c r="M316" s="819">
        <v>180</v>
      </c>
    </row>
    <row r="317" spans="1:13">
      <c r="A317" s="359">
        <v>313</v>
      </c>
      <c r="B317" s="584" t="s">
        <v>391</v>
      </c>
      <c r="C317" s="583" t="s">
        <v>1076</v>
      </c>
      <c r="D317" s="173">
        <v>0</v>
      </c>
      <c r="E317" s="462">
        <v>170</v>
      </c>
      <c r="F317" s="499">
        <v>0</v>
      </c>
      <c r="G317" s="499">
        <v>175</v>
      </c>
      <c r="H317" s="601">
        <v>0</v>
      </c>
      <c r="I317" s="601">
        <v>205</v>
      </c>
      <c r="J317" s="721">
        <v>0</v>
      </c>
      <c r="K317" s="721">
        <v>210</v>
      </c>
      <c r="L317" s="819">
        <v>0</v>
      </c>
      <c r="M317" s="819">
        <v>250</v>
      </c>
    </row>
    <row r="318" spans="1:13">
      <c r="A318" s="359">
        <v>314</v>
      </c>
      <c r="B318" s="584" t="s">
        <v>940</v>
      </c>
      <c r="C318" s="583" t="s">
        <v>1076</v>
      </c>
      <c r="D318" s="173">
        <v>18</v>
      </c>
      <c r="E318" s="462">
        <v>450</v>
      </c>
      <c r="F318" s="499">
        <v>18</v>
      </c>
      <c r="G318" s="499">
        <v>465</v>
      </c>
      <c r="H318" s="601">
        <v>20</v>
      </c>
      <c r="I318" s="601">
        <v>485</v>
      </c>
      <c r="J318" s="721">
        <v>24</v>
      </c>
      <c r="K318" s="721">
        <v>505</v>
      </c>
      <c r="L318" s="819">
        <v>24</v>
      </c>
      <c r="M318" s="819">
        <v>540</v>
      </c>
    </row>
    <row r="319" spans="1:13">
      <c r="A319" s="359">
        <v>315</v>
      </c>
      <c r="B319" s="379" t="s">
        <v>722</v>
      </c>
      <c r="C319" s="583" t="s">
        <v>1076</v>
      </c>
      <c r="D319" s="173">
        <v>0</v>
      </c>
      <c r="E319" s="462">
        <v>160</v>
      </c>
      <c r="F319" s="499">
        <v>0</v>
      </c>
      <c r="G319" s="499">
        <v>165</v>
      </c>
      <c r="H319" s="601">
        <v>0</v>
      </c>
      <c r="I319" s="601">
        <v>170</v>
      </c>
      <c r="J319" s="721">
        <v>0</v>
      </c>
      <c r="K319" s="721">
        <v>180</v>
      </c>
      <c r="L319" s="819">
        <v>0</v>
      </c>
      <c r="M319" s="819">
        <v>215</v>
      </c>
    </row>
    <row r="320" spans="1:13">
      <c r="A320" s="359">
        <v>316</v>
      </c>
      <c r="B320" s="173" t="s">
        <v>744</v>
      </c>
      <c r="C320" s="583" t="s">
        <v>1076</v>
      </c>
      <c r="D320" s="173">
        <v>1</v>
      </c>
      <c r="E320" s="462">
        <v>235</v>
      </c>
      <c r="F320" s="499">
        <v>1</v>
      </c>
      <c r="G320" s="499">
        <v>235</v>
      </c>
      <c r="H320" s="601">
        <v>1</v>
      </c>
      <c r="I320" s="601">
        <v>260</v>
      </c>
      <c r="J320" s="721">
        <v>1</v>
      </c>
      <c r="K320" s="721">
        <v>260</v>
      </c>
      <c r="L320" s="819">
        <v>1</v>
      </c>
      <c r="M320" s="819">
        <v>275</v>
      </c>
    </row>
    <row r="321" spans="1:13">
      <c r="A321" s="359">
        <v>317</v>
      </c>
      <c r="B321" s="379" t="s">
        <v>812</v>
      </c>
      <c r="C321" s="583" t="s">
        <v>1076</v>
      </c>
      <c r="D321" s="173">
        <v>0</v>
      </c>
      <c r="E321" s="462">
        <v>255</v>
      </c>
      <c r="F321" s="499">
        <v>0</v>
      </c>
      <c r="G321" s="499">
        <v>260</v>
      </c>
      <c r="H321" s="601">
        <v>0</v>
      </c>
      <c r="I321" s="601">
        <v>265</v>
      </c>
      <c r="J321" s="721">
        <v>0</v>
      </c>
      <c r="K321" s="721">
        <v>265</v>
      </c>
      <c r="L321" s="819">
        <v>0</v>
      </c>
      <c r="M321" s="819">
        <v>275</v>
      </c>
    </row>
    <row r="322" spans="1:13">
      <c r="A322" s="359">
        <v>318</v>
      </c>
      <c r="B322" s="173" t="s">
        <v>822</v>
      </c>
      <c r="C322" s="583" t="s">
        <v>1076</v>
      </c>
      <c r="D322" s="173">
        <v>0</v>
      </c>
      <c r="E322" s="462">
        <v>5</v>
      </c>
      <c r="F322" s="499">
        <v>0</v>
      </c>
      <c r="G322" s="499">
        <v>165</v>
      </c>
      <c r="H322" s="601">
        <v>0</v>
      </c>
      <c r="I322" s="601">
        <v>165</v>
      </c>
      <c r="J322" s="721">
        <v>0</v>
      </c>
      <c r="K322" s="721">
        <v>165</v>
      </c>
      <c r="L322" s="819">
        <v>0</v>
      </c>
      <c r="M322" s="819">
        <v>165</v>
      </c>
    </row>
    <row r="323" spans="1:13">
      <c r="A323" s="359">
        <v>319</v>
      </c>
      <c r="B323" s="379" t="s">
        <v>854</v>
      </c>
      <c r="C323" s="583" t="s">
        <v>1076</v>
      </c>
      <c r="D323" s="173">
        <v>0</v>
      </c>
      <c r="E323" s="462">
        <v>155</v>
      </c>
      <c r="F323" s="499">
        <v>0</v>
      </c>
      <c r="G323" s="499">
        <v>160</v>
      </c>
      <c r="H323" s="601">
        <v>0</v>
      </c>
      <c r="I323" s="601">
        <v>175</v>
      </c>
      <c r="J323" s="721">
        <v>0</v>
      </c>
      <c r="K323" s="721">
        <v>175</v>
      </c>
      <c r="L323" s="819">
        <v>0</v>
      </c>
      <c r="M323" s="819">
        <v>185</v>
      </c>
    </row>
    <row r="324" spans="1:13">
      <c r="A324" s="359">
        <v>320</v>
      </c>
      <c r="B324" s="379" t="s">
        <v>895</v>
      </c>
      <c r="C324" s="583" t="s">
        <v>1076</v>
      </c>
      <c r="D324" s="173">
        <v>3</v>
      </c>
      <c r="E324" s="462">
        <v>190</v>
      </c>
      <c r="F324" s="499">
        <v>3</v>
      </c>
      <c r="G324" s="499">
        <v>195</v>
      </c>
      <c r="H324" s="601">
        <v>3</v>
      </c>
      <c r="I324" s="601">
        <v>195</v>
      </c>
      <c r="J324" s="721">
        <v>4</v>
      </c>
      <c r="K324" s="721">
        <v>195</v>
      </c>
      <c r="L324" s="819">
        <v>4</v>
      </c>
      <c r="M324" s="819">
        <v>200</v>
      </c>
    </row>
    <row r="325" spans="1:13">
      <c r="A325" s="359">
        <v>321</v>
      </c>
      <c r="B325" s="584" t="s">
        <v>696</v>
      </c>
      <c r="C325" s="583" t="s">
        <v>1076</v>
      </c>
      <c r="D325" s="173">
        <v>0</v>
      </c>
      <c r="E325" s="462">
        <v>160</v>
      </c>
      <c r="F325" s="499">
        <v>0</v>
      </c>
      <c r="G325" s="499">
        <v>165</v>
      </c>
      <c r="H325" s="601">
        <v>1</v>
      </c>
      <c r="I325" s="601">
        <v>170</v>
      </c>
      <c r="J325" s="721">
        <v>1</v>
      </c>
      <c r="K325" s="721">
        <v>175</v>
      </c>
      <c r="L325" s="819">
        <v>1</v>
      </c>
      <c r="M325" s="819">
        <v>190</v>
      </c>
    </row>
    <row r="326" spans="1:13">
      <c r="A326" s="359">
        <v>322</v>
      </c>
      <c r="B326" s="584" t="s">
        <v>926</v>
      </c>
      <c r="C326" s="583" t="s">
        <v>1076</v>
      </c>
      <c r="D326" s="173">
        <v>0</v>
      </c>
      <c r="E326" s="462">
        <v>200</v>
      </c>
      <c r="F326" s="499">
        <v>0</v>
      </c>
      <c r="G326" s="499">
        <v>230</v>
      </c>
      <c r="H326" s="601">
        <v>0</v>
      </c>
      <c r="I326" s="601">
        <v>245</v>
      </c>
      <c r="J326" s="721">
        <v>0</v>
      </c>
      <c r="K326" s="721">
        <v>245</v>
      </c>
      <c r="L326" s="819">
        <v>0</v>
      </c>
      <c r="M326" s="819">
        <v>285</v>
      </c>
    </row>
    <row r="327" spans="1:13">
      <c r="A327" s="359">
        <v>323</v>
      </c>
      <c r="B327" s="379" t="s">
        <v>961</v>
      </c>
      <c r="C327" s="583" t="s">
        <v>1076</v>
      </c>
      <c r="D327" s="173">
        <v>0</v>
      </c>
      <c r="E327" s="462">
        <v>175</v>
      </c>
      <c r="F327" s="499">
        <v>0</v>
      </c>
      <c r="G327" s="499">
        <v>180</v>
      </c>
      <c r="H327" s="601">
        <v>1</v>
      </c>
      <c r="I327" s="601">
        <v>190</v>
      </c>
      <c r="J327" s="721">
        <v>1</v>
      </c>
      <c r="K327" s="721">
        <v>190</v>
      </c>
      <c r="L327" s="819">
        <v>1</v>
      </c>
      <c r="M327" s="819">
        <v>200</v>
      </c>
    </row>
    <row r="328" spans="1:13">
      <c r="A328" s="359">
        <v>324</v>
      </c>
      <c r="B328" s="584" t="s">
        <v>568</v>
      </c>
      <c r="C328" s="583" t="s">
        <v>1076</v>
      </c>
      <c r="D328" s="173">
        <v>43</v>
      </c>
      <c r="E328" s="462">
        <v>280</v>
      </c>
      <c r="F328" s="499">
        <v>43</v>
      </c>
      <c r="G328" s="499">
        <v>295</v>
      </c>
      <c r="H328" s="601">
        <v>43</v>
      </c>
      <c r="I328" s="601">
        <v>305</v>
      </c>
      <c r="J328" s="721">
        <v>43</v>
      </c>
      <c r="K328" s="721">
        <v>310</v>
      </c>
      <c r="L328" s="819">
        <v>43</v>
      </c>
      <c r="M328" s="819">
        <v>415</v>
      </c>
    </row>
    <row r="329" spans="1:13">
      <c r="A329" s="359">
        <v>325</v>
      </c>
      <c r="B329" s="584" t="s">
        <v>771</v>
      </c>
      <c r="C329" s="583" t="s">
        <v>1076</v>
      </c>
      <c r="D329" s="173">
        <v>0</v>
      </c>
      <c r="E329" s="462">
        <v>170</v>
      </c>
      <c r="F329" s="499">
        <v>0</v>
      </c>
      <c r="G329" s="499">
        <v>170</v>
      </c>
      <c r="H329" s="601">
        <v>0</v>
      </c>
      <c r="I329" s="601">
        <v>185</v>
      </c>
      <c r="J329" s="721">
        <v>0</v>
      </c>
      <c r="K329" s="721">
        <v>185</v>
      </c>
      <c r="L329" s="819">
        <v>0</v>
      </c>
      <c r="M329" s="819">
        <v>300</v>
      </c>
    </row>
    <row r="330" spans="1:13">
      <c r="A330" s="359">
        <v>326</v>
      </c>
      <c r="B330" s="588" t="s">
        <v>1539</v>
      </c>
      <c r="C330" s="583" t="s">
        <v>1076</v>
      </c>
      <c r="D330" s="173">
        <v>0</v>
      </c>
      <c r="E330" s="462">
        <v>160</v>
      </c>
      <c r="F330" s="499">
        <v>0</v>
      </c>
      <c r="G330" s="499">
        <v>160</v>
      </c>
      <c r="H330" s="601">
        <v>1</v>
      </c>
      <c r="I330" s="601">
        <v>275</v>
      </c>
      <c r="J330" s="721">
        <v>1</v>
      </c>
      <c r="K330" s="721">
        <v>280</v>
      </c>
      <c r="L330" s="819">
        <v>1</v>
      </c>
      <c r="M330" s="819">
        <v>390</v>
      </c>
    </row>
    <row r="331" spans="1:13">
      <c r="A331" s="359">
        <v>327</v>
      </c>
      <c r="B331" s="584" t="s">
        <v>768</v>
      </c>
      <c r="C331" s="583" t="s">
        <v>1076</v>
      </c>
      <c r="D331" s="173">
        <v>0</v>
      </c>
      <c r="E331" s="462">
        <v>80</v>
      </c>
      <c r="F331" s="499">
        <v>0</v>
      </c>
      <c r="G331" s="499">
        <v>160</v>
      </c>
      <c r="H331" s="601">
        <v>0</v>
      </c>
      <c r="I331" s="601">
        <v>170</v>
      </c>
      <c r="J331" s="721">
        <v>0</v>
      </c>
      <c r="K331" s="721">
        <v>170</v>
      </c>
      <c r="L331" s="819">
        <v>0</v>
      </c>
      <c r="M331" s="819">
        <v>275</v>
      </c>
    </row>
    <row r="332" spans="1:13">
      <c r="A332" s="359">
        <v>328</v>
      </c>
      <c r="B332" s="584" t="s">
        <v>792</v>
      </c>
      <c r="C332" s="583" t="s">
        <v>1076</v>
      </c>
      <c r="D332" s="173">
        <v>0</v>
      </c>
      <c r="E332" s="462">
        <v>165</v>
      </c>
      <c r="F332" s="499">
        <v>0</v>
      </c>
      <c r="G332" s="499">
        <v>170</v>
      </c>
      <c r="H332" s="601">
        <v>0</v>
      </c>
      <c r="I332" s="601">
        <v>180</v>
      </c>
      <c r="J332" s="721">
        <v>0</v>
      </c>
      <c r="K332" s="721">
        <v>180</v>
      </c>
      <c r="L332" s="819">
        <v>0</v>
      </c>
      <c r="M332" s="819">
        <v>295</v>
      </c>
    </row>
    <row r="333" spans="1:13">
      <c r="A333" s="359">
        <v>329</v>
      </c>
      <c r="B333" s="588" t="s">
        <v>804</v>
      </c>
      <c r="C333" s="583" t="s">
        <v>1076</v>
      </c>
      <c r="D333" s="173">
        <v>0</v>
      </c>
      <c r="E333" s="462">
        <v>160</v>
      </c>
      <c r="F333" s="499">
        <v>0</v>
      </c>
      <c r="G333" s="499">
        <v>160</v>
      </c>
      <c r="H333" s="601">
        <v>0</v>
      </c>
      <c r="I333" s="601">
        <v>160</v>
      </c>
      <c r="J333" s="721">
        <v>0</v>
      </c>
      <c r="K333" s="721">
        <v>160</v>
      </c>
      <c r="L333" s="819">
        <v>0</v>
      </c>
      <c r="M333" s="819">
        <v>265</v>
      </c>
    </row>
    <row r="334" spans="1:13">
      <c r="A334" s="359">
        <v>330</v>
      </c>
      <c r="B334" s="379" t="s">
        <v>827</v>
      </c>
      <c r="C334" s="583" t="s">
        <v>1076</v>
      </c>
      <c r="D334" s="173">
        <v>0</v>
      </c>
      <c r="E334" s="462">
        <v>165</v>
      </c>
      <c r="F334" s="499">
        <v>0</v>
      </c>
      <c r="G334" s="499">
        <v>175</v>
      </c>
      <c r="H334" s="601">
        <v>0</v>
      </c>
      <c r="I334" s="601">
        <v>190</v>
      </c>
      <c r="J334" s="721">
        <v>0</v>
      </c>
      <c r="K334" s="721">
        <v>195</v>
      </c>
      <c r="L334" s="819">
        <v>0</v>
      </c>
      <c r="M334" s="819">
        <v>305</v>
      </c>
    </row>
    <row r="335" spans="1:13">
      <c r="A335" s="359">
        <v>331</v>
      </c>
      <c r="B335" s="379" t="s">
        <v>868</v>
      </c>
      <c r="C335" s="583" t="s">
        <v>1076</v>
      </c>
      <c r="D335" s="173">
        <v>0</v>
      </c>
      <c r="E335" s="462">
        <v>0</v>
      </c>
      <c r="F335" s="499">
        <v>0</v>
      </c>
      <c r="G335" s="499">
        <v>165</v>
      </c>
      <c r="H335" s="601">
        <v>0</v>
      </c>
      <c r="I335" s="601">
        <v>180</v>
      </c>
      <c r="J335" s="721">
        <v>0</v>
      </c>
      <c r="K335" s="721">
        <v>180</v>
      </c>
      <c r="L335" s="819">
        <v>0</v>
      </c>
      <c r="M335" s="819">
        <v>285</v>
      </c>
    </row>
    <row r="336" spans="1:13">
      <c r="A336" s="359">
        <v>332</v>
      </c>
      <c r="B336" s="584" t="s">
        <v>869</v>
      </c>
      <c r="C336" s="583" t="s">
        <v>1076</v>
      </c>
      <c r="D336" s="173">
        <v>4</v>
      </c>
      <c r="E336" s="462">
        <v>155</v>
      </c>
      <c r="F336" s="499">
        <v>4</v>
      </c>
      <c r="G336" s="499">
        <v>165</v>
      </c>
      <c r="H336" s="601">
        <v>4</v>
      </c>
      <c r="I336" s="601">
        <v>180</v>
      </c>
      <c r="J336" s="721">
        <v>4</v>
      </c>
      <c r="K336" s="721">
        <v>185</v>
      </c>
      <c r="L336" s="819">
        <v>4</v>
      </c>
      <c r="M336" s="819">
        <v>300</v>
      </c>
    </row>
    <row r="337" spans="1:13">
      <c r="A337" s="359">
        <v>333</v>
      </c>
      <c r="B337" s="584" t="s">
        <v>883</v>
      </c>
      <c r="C337" s="583" t="s">
        <v>1076</v>
      </c>
      <c r="D337" s="173">
        <v>0</v>
      </c>
      <c r="E337" s="462">
        <v>155</v>
      </c>
      <c r="F337" s="499">
        <v>0</v>
      </c>
      <c r="G337" s="499">
        <v>160</v>
      </c>
      <c r="H337" s="601">
        <v>0</v>
      </c>
      <c r="I337" s="601">
        <v>165</v>
      </c>
      <c r="J337" s="721">
        <v>0</v>
      </c>
      <c r="K337" s="721">
        <v>170</v>
      </c>
      <c r="L337" s="819">
        <v>0</v>
      </c>
      <c r="M337" s="819">
        <v>295</v>
      </c>
    </row>
    <row r="338" spans="1:13">
      <c r="A338" s="359">
        <v>334</v>
      </c>
      <c r="B338" s="584" t="s">
        <v>891</v>
      </c>
      <c r="C338" s="583" t="s">
        <v>1076</v>
      </c>
      <c r="D338" s="173">
        <v>0</v>
      </c>
      <c r="E338" s="462">
        <v>160</v>
      </c>
      <c r="F338" s="499">
        <v>0</v>
      </c>
      <c r="G338" s="499">
        <v>170</v>
      </c>
      <c r="H338" s="601">
        <v>0</v>
      </c>
      <c r="I338" s="601">
        <v>180</v>
      </c>
      <c r="J338" s="721">
        <v>0</v>
      </c>
      <c r="K338" s="721">
        <v>185</v>
      </c>
      <c r="L338" s="819">
        <v>0</v>
      </c>
      <c r="M338" s="819">
        <v>300</v>
      </c>
    </row>
    <row r="339" spans="1:13">
      <c r="A339" s="359">
        <v>335</v>
      </c>
      <c r="B339" s="584" t="s">
        <v>919</v>
      </c>
      <c r="C339" s="583" t="s">
        <v>1076</v>
      </c>
      <c r="D339" s="173">
        <v>0</v>
      </c>
      <c r="E339" s="462">
        <v>160</v>
      </c>
      <c r="F339" s="499">
        <v>0</v>
      </c>
      <c r="G339" s="499">
        <v>170</v>
      </c>
      <c r="H339" s="601">
        <v>0</v>
      </c>
      <c r="I339" s="601">
        <v>180</v>
      </c>
      <c r="J339" s="721">
        <v>0</v>
      </c>
      <c r="K339" s="721">
        <v>180</v>
      </c>
      <c r="L339" s="819">
        <v>6</v>
      </c>
      <c r="M339" s="819">
        <v>330</v>
      </c>
    </row>
    <row r="340" spans="1:13">
      <c r="A340" s="359">
        <v>336</v>
      </c>
      <c r="B340" s="584" t="s">
        <v>924</v>
      </c>
      <c r="C340" s="583" t="s">
        <v>1076</v>
      </c>
      <c r="D340" s="173">
        <v>0</v>
      </c>
      <c r="E340" s="462">
        <v>165</v>
      </c>
      <c r="F340" s="499">
        <v>0</v>
      </c>
      <c r="G340" s="499">
        <v>170</v>
      </c>
      <c r="H340" s="601">
        <v>1</v>
      </c>
      <c r="I340" s="601">
        <v>175</v>
      </c>
      <c r="J340" s="721">
        <v>1</v>
      </c>
      <c r="K340" s="721">
        <v>180</v>
      </c>
      <c r="L340" s="819">
        <v>1</v>
      </c>
      <c r="M340" s="819">
        <v>285</v>
      </c>
    </row>
    <row r="341" spans="1:13">
      <c r="A341" s="359">
        <v>337</v>
      </c>
      <c r="B341" s="584" t="s">
        <v>962</v>
      </c>
      <c r="C341" s="583" t="s">
        <v>1076</v>
      </c>
      <c r="D341" s="173">
        <v>0</v>
      </c>
      <c r="E341" s="462">
        <v>170</v>
      </c>
      <c r="F341" s="499">
        <v>0</v>
      </c>
      <c r="G341" s="499">
        <v>175</v>
      </c>
      <c r="H341" s="601">
        <v>0</v>
      </c>
      <c r="I341" s="601">
        <v>185</v>
      </c>
      <c r="J341" s="721">
        <v>0</v>
      </c>
      <c r="K341" s="721">
        <v>195</v>
      </c>
      <c r="L341" s="819">
        <v>0</v>
      </c>
      <c r="M341" s="819">
        <v>305</v>
      </c>
    </row>
    <row r="342" spans="1:13">
      <c r="A342" s="359">
        <v>338</v>
      </c>
      <c r="B342" s="379" t="s">
        <v>974</v>
      </c>
      <c r="C342" s="583" t="s">
        <v>1076</v>
      </c>
      <c r="D342" s="173">
        <v>1</v>
      </c>
      <c r="E342" s="462">
        <v>160</v>
      </c>
      <c r="F342" s="499">
        <v>1</v>
      </c>
      <c r="G342" s="499">
        <v>165</v>
      </c>
      <c r="H342" s="601">
        <v>7</v>
      </c>
      <c r="I342" s="601">
        <v>230</v>
      </c>
      <c r="J342" s="721">
        <v>7</v>
      </c>
      <c r="K342" s="721">
        <v>230</v>
      </c>
      <c r="L342" s="819">
        <v>7</v>
      </c>
      <c r="M342" s="819">
        <v>340</v>
      </c>
    </row>
    <row r="343" spans="1:13">
      <c r="A343" s="359">
        <v>339</v>
      </c>
      <c r="B343" s="584" t="s">
        <v>569</v>
      </c>
      <c r="C343" s="583" t="s">
        <v>1076</v>
      </c>
      <c r="D343" s="173">
        <v>38</v>
      </c>
      <c r="E343" s="462">
        <v>770</v>
      </c>
      <c r="F343" s="499">
        <v>44</v>
      </c>
      <c r="G343" s="499">
        <v>1060</v>
      </c>
      <c r="H343" s="601">
        <v>44</v>
      </c>
      <c r="I343" s="601">
        <v>1060</v>
      </c>
      <c r="J343" s="721">
        <v>44</v>
      </c>
      <c r="K343" s="721">
        <v>1060</v>
      </c>
      <c r="L343" s="819">
        <v>44</v>
      </c>
      <c r="M343" s="819">
        <v>1065</v>
      </c>
    </row>
    <row r="344" spans="1:13">
      <c r="A344" s="359">
        <v>340</v>
      </c>
      <c r="B344" s="584" t="s">
        <v>1079</v>
      </c>
      <c r="C344" s="583" t="s">
        <v>1076</v>
      </c>
      <c r="D344" s="173">
        <v>0</v>
      </c>
      <c r="E344" s="462">
        <v>155</v>
      </c>
      <c r="F344" s="499">
        <v>0</v>
      </c>
      <c r="G344" s="499">
        <v>255</v>
      </c>
      <c r="H344" s="601">
        <v>0</v>
      </c>
      <c r="I344" s="601">
        <v>265</v>
      </c>
      <c r="J344" s="721">
        <v>0</v>
      </c>
      <c r="K344" s="721">
        <v>265</v>
      </c>
      <c r="L344" s="819">
        <v>0</v>
      </c>
      <c r="M344" s="819">
        <v>270</v>
      </c>
    </row>
    <row r="345" spans="1:13">
      <c r="A345" s="359">
        <v>341</v>
      </c>
      <c r="B345" s="584" t="s">
        <v>912</v>
      </c>
      <c r="C345" s="583" t="s">
        <v>1076</v>
      </c>
      <c r="D345" s="173">
        <v>13</v>
      </c>
      <c r="E345" s="462">
        <v>255</v>
      </c>
      <c r="F345" s="499">
        <v>19</v>
      </c>
      <c r="G345" s="499">
        <v>395</v>
      </c>
      <c r="H345" s="601">
        <v>19</v>
      </c>
      <c r="I345" s="601">
        <v>405</v>
      </c>
      <c r="J345" s="721">
        <v>20</v>
      </c>
      <c r="K345" s="721">
        <v>405</v>
      </c>
      <c r="L345" s="819">
        <v>20</v>
      </c>
      <c r="M345" s="819">
        <v>435</v>
      </c>
    </row>
    <row r="346" spans="1:13">
      <c r="A346" s="359">
        <v>342</v>
      </c>
      <c r="B346" s="584" t="s">
        <v>725</v>
      </c>
      <c r="C346" s="583" t="s">
        <v>1076</v>
      </c>
      <c r="D346" s="173">
        <v>2</v>
      </c>
      <c r="E346" s="462">
        <v>170</v>
      </c>
      <c r="F346" s="499">
        <v>6</v>
      </c>
      <c r="G346" s="499">
        <v>285</v>
      </c>
      <c r="H346" s="601">
        <v>8</v>
      </c>
      <c r="I346" s="601">
        <v>305</v>
      </c>
      <c r="J346" s="721">
        <v>8</v>
      </c>
      <c r="K346" s="721">
        <v>305</v>
      </c>
      <c r="L346" s="819">
        <v>8</v>
      </c>
      <c r="M346" s="819">
        <v>320</v>
      </c>
    </row>
    <row r="347" spans="1:13">
      <c r="A347" s="359">
        <v>343</v>
      </c>
      <c r="B347" s="584" t="s">
        <v>821</v>
      </c>
      <c r="C347" s="583" t="s">
        <v>1076</v>
      </c>
      <c r="D347" s="173">
        <v>0</v>
      </c>
      <c r="E347" s="462">
        <v>155</v>
      </c>
      <c r="F347" s="499">
        <v>0</v>
      </c>
      <c r="G347" s="499">
        <v>255</v>
      </c>
      <c r="H347" s="601">
        <v>0</v>
      </c>
      <c r="I347" s="601">
        <v>260</v>
      </c>
      <c r="J347" s="721">
        <v>0</v>
      </c>
      <c r="K347" s="721">
        <v>260</v>
      </c>
      <c r="L347" s="819">
        <v>0</v>
      </c>
      <c r="M347" s="819">
        <v>270</v>
      </c>
    </row>
    <row r="348" spans="1:13">
      <c r="A348" s="359">
        <v>344</v>
      </c>
      <c r="B348" s="379" t="s">
        <v>824</v>
      </c>
      <c r="C348" s="583" t="s">
        <v>1076</v>
      </c>
      <c r="D348" s="173">
        <v>0</v>
      </c>
      <c r="E348" s="462">
        <v>155</v>
      </c>
      <c r="F348" s="499">
        <v>0</v>
      </c>
      <c r="G348" s="499">
        <v>255</v>
      </c>
      <c r="H348" s="601">
        <v>0</v>
      </c>
      <c r="I348" s="601">
        <v>255</v>
      </c>
      <c r="J348" s="721">
        <v>0</v>
      </c>
      <c r="K348" s="721">
        <v>255</v>
      </c>
      <c r="L348" s="819">
        <v>0</v>
      </c>
      <c r="M348" s="819">
        <v>255</v>
      </c>
    </row>
    <row r="349" spans="1:13">
      <c r="A349" s="359">
        <v>345</v>
      </c>
      <c r="B349" s="379" t="s">
        <v>894</v>
      </c>
      <c r="C349" s="583" t="s">
        <v>1076</v>
      </c>
      <c r="D349" s="173">
        <v>0</v>
      </c>
      <c r="E349" s="462">
        <v>255</v>
      </c>
      <c r="F349" s="499">
        <v>0</v>
      </c>
      <c r="G349" s="499">
        <v>355</v>
      </c>
      <c r="H349" s="601">
        <v>0</v>
      </c>
      <c r="I349" s="601">
        <v>360</v>
      </c>
      <c r="J349" s="721">
        <v>0</v>
      </c>
      <c r="K349" s="721">
        <v>360</v>
      </c>
      <c r="L349" s="819">
        <v>0</v>
      </c>
      <c r="M349" s="819">
        <v>365</v>
      </c>
    </row>
    <row r="350" spans="1:13">
      <c r="A350" s="359">
        <v>346</v>
      </c>
      <c r="B350" s="379" t="s">
        <v>600</v>
      </c>
      <c r="C350" s="583" t="s">
        <v>1076</v>
      </c>
      <c r="D350" s="173">
        <v>0</v>
      </c>
      <c r="E350" s="462">
        <v>165</v>
      </c>
      <c r="F350" s="499">
        <v>2</v>
      </c>
      <c r="G350" s="499">
        <v>295</v>
      </c>
      <c r="H350" s="601">
        <v>8</v>
      </c>
      <c r="I350" s="601">
        <v>365</v>
      </c>
      <c r="J350" s="721">
        <v>12</v>
      </c>
      <c r="K350" s="721">
        <v>460</v>
      </c>
      <c r="L350" s="819">
        <v>13</v>
      </c>
      <c r="M350" s="819">
        <v>500</v>
      </c>
    </row>
    <row r="351" spans="1:13">
      <c r="A351" s="359">
        <v>347</v>
      </c>
      <c r="B351" s="379" t="s">
        <v>701</v>
      </c>
      <c r="C351" s="583" t="s">
        <v>1076</v>
      </c>
      <c r="D351" s="173">
        <v>0</v>
      </c>
      <c r="E351" s="462">
        <v>160</v>
      </c>
      <c r="F351" s="499">
        <v>0</v>
      </c>
      <c r="G351" s="499">
        <v>265</v>
      </c>
      <c r="H351" s="601">
        <v>0</v>
      </c>
      <c r="I351" s="601">
        <v>270</v>
      </c>
      <c r="J351" s="721">
        <v>0</v>
      </c>
      <c r="K351" s="721">
        <v>270</v>
      </c>
      <c r="L351" s="819">
        <v>0</v>
      </c>
      <c r="M351" s="819">
        <v>280</v>
      </c>
    </row>
    <row r="352" spans="1:13">
      <c r="A352" s="359">
        <v>348</v>
      </c>
      <c r="B352" s="584" t="s">
        <v>966</v>
      </c>
      <c r="C352" s="583" t="s">
        <v>1076</v>
      </c>
      <c r="D352" s="173">
        <v>0</v>
      </c>
      <c r="E352" s="462">
        <v>155</v>
      </c>
      <c r="F352" s="499">
        <v>0</v>
      </c>
      <c r="G352" s="499">
        <v>255</v>
      </c>
      <c r="H352" s="601">
        <v>0</v>
      </c>
      <c r="I352" s="601">
        <v>270</v>
      </c>
      <c r="J352" s="721">
        <v>0</v>
      </c>
      <c r="K352" s="721">
        <v>270</v>
      </c>
      <c r="L352" s="819">
        <v>0</v>
      </c>
      <c r="M352" s="819">
        <v>280</v>
      </c>
    </row>
    <row r="353" spans="1:13">
      <c r="A353" s="359">
        <v>349</v>
      </c>
      <c r="B353" s="584" t="s">
        <v>185</v>
      </c>
      <c r="C353" s="583" t="s">
        <v>1080</v>
      </c>
      <c r="D353" s="173">
        <v>65</v>
      </c>
      <c r="E353" s="462">
        <v>1095</v>
      </c>
      <c r="F353" s="499">
        <v>73</v>
      </c>
      <c r="G353" s="499">
        <v>1415</v>
      </c>
      <c r="H353" s="601">
        <v>181</v>
      </c>
      <c r="I353" s="601">
        <v>2585</v>
      </c>
      <c r="J353" s="721">
        <v>198</v>
      </c>
      <c r="K353" s="721">
        <v>3030</v>
      </c>
      <c r="L353" s="819">
        <v>0</v>
      </c>
      <c r="M353" s="819">
        <v>0</v>
      </c>
    </row>
    <row r="354" spans="1:13">
      <c r="A354" s="359">
        <v>350</v>
      </c>
      <c r="B354" s="173" t="s">
        <v>394</v>
      </c>
      <c r="C354" s="583" t="s">
        <v>1080</v>
      </c>
      <c r="D354" s="173">
        <v>14</v>
      </c>
      <c r="E354" s="462">
        <v>645</v>
      </c>
      <c r="F354" s="499">
        <v>14</v>
      </c>
      <c r="G354" s="499">
        <v>665</v>
      </c>
      <c r="H354" s="601">
        <v>14</v>
      </c>
      <c r="I354" s="601">
        <v>880</v>
      </c>
      <c r="J354" s="721">
        <v>17</v>
      </c>
      <c r="K354" s="721">
        <v>1015</v>
      </c>
      <c r="L354" s="819">
        <v>24</v>
      </c>
      <c r="M354" s="819">
        <v>1020</v>
      </c>
    </row>
    <row r="355" spans="1:13">
      <c r="A355" s="359">
        <v>351</v>
      </c>
      <c r="B355" s="584" t="s">
        <v>636</v>
      </c>
      <c r="C355" s="583" t="s">
        <v>1080</v>
      </c>
      <c r="D355" s="173">
        <v>12</v>
      </c>
      <c r="E355" s="462">
        <v>575</v>
      </c>
      <c r="F355" s="499">
        <v>15</v>
      </c>
      <c r="G355" s="499">
        <v>600</v>
      </c>
      <c r="H355" s="601">
        <v>43</v>
      </c>
      <c r="I355" s="601">
        <v>1100</v>
      </c>
      <c r="J355" s="721">
        <v>47</v>
      </c>
      <c r="K355" s="721">
        <v>1155</v>
      </c>
      <c r="L355" s="819">
        <v>49</v>
      </c>
      <c r="M355" s="819">
        <v>1175</v>
      </c>
    </row>
    <row r="356" spans="1:13">
      <c r="A356" s="359">
        <v>352</v>
      </c>
      <c r="B356" s="593" t="s">
        <v>1135</v>
      </c>
      <c r="C356" s="583" t="s">
        <v>1080</v>
      </c>
      <c r="D356" s="173">
        <v>27</v>
      </c>
      <c r="E356" s="462">
        <v>380</v>
      </c>
      <c r="F356" s="499">
        <v>63</v>
      </c>
      <c r="G356" s="499">
        <v>750</v>
      </c>
      <c r="H356" s="601">
        <v>119</v>
      </c>
      <c r="I356" s="601">
        <v>1725</v>
      </c>
      <c r="J356" s="721">
        <v>124</v>
      </c>
      <c r="K356" s="721">
        <v>1835</v>
      </c>
      <c r="L356" s="819">
        <v>128</v>
      </c>
      <c r="M356" s="819">
        <v>1910</v>
      </c>
    </row>
    <row r="357" spans="1:13">
      <c r="A357" s="359">
        <v>353</v>
      </c>
      <c r="B357" s="588" t="s">
        <v>1538</v>
      </c>
      <c r="C357" s="583" t="s">
        <v>1080</v>
      </c>
      <c r="D357" s="173">
        <v>2</v>
      </c>
      <c r="E357" s="462">
        <v>265</v>
      </c>
      <c r="F357" s="499">
        <v>2</v>
      </c>
      <c r="G357" s="499">
        <v>265</v>
      </c>
      <c r="H357" s="601">
        <v>3</v>
      </c>
      <c r="I357" s="601">
        <v>290</v>
      </c>
      <c r="J357" s="721">
        <v>3</v>
      </c>
      <c r="K357" s="721">
        <v>300</v>
      </c>
      <c r="L357" s="819">
        <v>3</v>
      </c>
      <c r="M357" s="819">
        <v>305</v>
      </c>
    </row>
    <row r="358" spans="1:13">
      <c r="A358" s="359">
        <v>354</v>
      </c>
      <c r="B358" s="584" t="s">
        <v>1205</v>
      </c>
      <c r="C358" s="583" t="s">
        <v>1080</v>
      </c>
      <c r="D358" s="173">
        <v>0</v>
      </c>
      <c r="E358" s="462">
        <v>260</v>
      </c>
      <c r="F358" s="499">
        <v>0</v>
      </c>
      <c r="G358" s="499">
        <v>260</v>
      </c>
      <c r="H358" s="601">
        <v>0</v>
      </c>
      <c r="I358" s="601">
        <v>360</v>
      </c>
      <c r="J358" s="721">
        <v>0</v>
      </c>
      <c r="K358" s="721">
        <v>360</v>
      </c>
      <c r="L358" s="819">
        <v>0</v>
      </c>
      <c r="M358" s="819">
        <v>360</v>
      </c>
    </row>
    <row r="359" spans="1:13">
      <c r="A359" s="359">
        <v>355</v>
      </c>
      <c r="B359" s="588" t="s">
        <v>1537</v>
      </c>
      <c r="C359" s="583" t="s">
        <v>1080</v>
      </c>
      <c r="D359" s="173">
        <v>9</v>
      </c>
      <c r="E359" s="462">
        <v>265</v>
      </c>
      <c r="F359" s="499">
        <v>15</v>
      </c>
      <c r="G359" s="499">
        <v>270</v>
      </c>
      <c r="H359" s="601">
        <v>15</v>
      </c>
      <c r="I359" s="601">
        <v>405</v>
      </c>
      <c r="J359" s="721">
        <v>15</v>
      </c>
      <c r="K359" s="721">
        <v>515</v>
      </c>
      <c r="L359" s="819">
        <v>15</v>
      </c>
      <c r="M359" s="819">
        <v>520</v>
      </c>
    </row>
    <row r="360" spans="1:13">
      <c r="A360" s="359">
        <v>356</v>
      </c>
      <c r="B360" s="584" t="s">
        <v>392</v>
      </c>
      <c r="C360" s="583" t="s">
        <v>1080</v>
      </c>
      <c r="D360" s="173">
        <v>0</v>
      </c>
      <c r="E360" s="462">
        <v>260</v>
      </c>
      <c r="F360" s="499">
        <v>0</v>
      </c>
      <c r="G360" s="499">
        <v>260</v>
      </c>
      <c r="H360" s="601">
        <v>2</v>
      </c>
      <c r="I360" s="601">
        <v>310</v>
      </c>
      <c r="J360" s="721">
        <v>2</v>
      </c>
      <c r="K360" s="721">
        <v>410</v>
      </c>
      <c r="L360" s="819">
        <v>2</v>
      </c>
      <c r="M360" s="819">
        <v>425</v>
      </c>
    </row>
    <row r="361" spans="1:13">
      <c r="A361" s="359">
        <v>357</v>
      </c>
      <c r="B361" s="584" t="s">
        <v>387</v>
      </c>
      <c r="C361" s="583" t="s">
        <v>1080</v>
      </c>
      <c r="D361" s="173">
        <v>285</v>
      </c>
      <c r="E361" s="462">
        <v>4690</v>
      </c>
      <c r="F361" s="499">
        <v>286</v>
      </c>
      <c r="G361" s="499">
        <v>4950</v>
      </c>
      <c r="H361" s="601">
        <v>305</v>
      </c>
      <c r="I361" s="601">
        <v>5255</v>
      </c>
      <c r="J361" s="721">
        <v>316</v>
      </c>
      <c r="K361" s="721">
        <v>5405</v>
      </c>
      <c r="L361" s="819">
        <v>343</v>
      </c>
      <c r="M361" s="819">
        <v>5660</v>
      </c>
    </row>
    <row r="362" spans="1:13">
      <c r="A362" s="359">
        <v>358</v>
      </c>
      <c r="B362" s="584" t="s">
        <v>393</v>
      </c>
      <c r="C362" s="583" t="s">
        <v>1080</v>
      </c>
      <c r="D362" s="173">
        <v>0</v>
      </c>
      <c r="E362" s="462">
        <v>365</v>
      </c>
      <c r="F362" s="499">
        <v>11</v>
      </c>
      <c r="G362" s="499">
        <v>470</v>
      </c>
      <c r="H362" s="601">
        <v>42</v>
      </c>
      <c r="I362" s="601">
        <v>1215</v>
      </c>
      <c r="J362" s="721">
        <v>42</v>
      </c>
      <c r="K362" s="721">
        <v>1225</v>
      </c>
      <c r="L362" s="819">
        <v>42</v>
      </c>
      <c r="M362" s="819">
        <v>1225</v>
      </c>
    </row>
    <row r="363" spans="1:13">
      <c r="A363" s="359">
        <v>359</v>
      </c>
      <c r="B363" s="584" t="s">
        <v>772</v>
      </c>
      <c r="C363" s="583" t="s">
        <v>1080</v>
      </c>
      <c r="D363" s="173">
        <v>0</v>
      </c>
      <c r="E363" s="462">
        <v>280</v>
      </c>
      <c r="F363" s="499">
        <v>10</v>
      </c>
      <c r="G363" s="499">
        <v>390</v>
      </c>
      <c r="H363" s="601">
        <v>36</v>
      </c>
      <c r="I363" s="601">
        <v>1060</v>
      </c>
      <c r="J363" s="721">
        <v>36</v>
      </c>
      <c r="K363" s="721">
        <v>1065</v>
      </c>
      <c r="L363" s="819">
        <v>36</v>
      </c>
      <c r="M363" s="819">
        <v>1095</v>
      </c>
    </row>
    <row r="364" spans="1:13">
      <c r="A364" s="359">
        <v>360</v>
      </c>
      <c r="B364" s="584" t="s">
        <v>909</v>
      </c>
      <c r="C364" s="583" t="s">
        <v>1080</v>
      </c>
      <c r="D364" s="173">
        <v>0</v>
      </c>
      <c r="E364" s="462">
        <v>260</v>
      </c>
      <c r="F364" s="499">
        <v>0</v>
      </c>
      <c r="G364" s="499">
        <v>260</v>
      </c>
      <c r="H364" s="601">
        <v>3</v>
      </c>
      <c r="I364" s="601">
        <v>525</v>
      </c>
      <c r="J364" s="721">
        <v>4</v>
      </c>
      <c r="K364" s="721">
        <v>545</v>
      </c>
      <c r="L364" s="819">
        <v>4</v>
      </c>
      <c r="M364" s="819">
        <v>550</v>
      </c>
    </row>
    <row r="365" spans="1:13">
      <c r="A365" s="359">
        <v>361</v>
      </c>
      <c r="B365" s="584" t="s">
        <v>621</v>
      </c>
      <c r="C365" s="583" t="s">
        <v>1080</v>
      </c>
      <c r="D365" s="173">
        <v>1</v>
      </c>
      <c r="E365" s="462">
        <v>380</v>
      </c>
      <c r="F365" s="499">
        <v>5</v>
      </c>
      <c r="G365" s="499">
        <v>435</v>
      </c>
      <c r="H365" s="601">
        <v>7</v>
      </c>
      <c r="I365" s="601">
        <v>465</v>
      </c>
      <c r="J365" s="721">
        <v>7</v>
      </c>
      <c r="K365" s="721">
        <v>575</v>
      </c>
      <c r="L365" s="819">
        <v>9</v>
      </c>
      <c r="M365" s="819">
        <v>610</v>
      </c>
    </row>
    <row r="366" spans="1:13">
      <c r="A366" s="359">
        <v>362</v>
      </c>
      <c r="B366" s="584" t="s">
        <v>798</v>
      </c>
      <c r="C366" s="583" t="s">
        <v>1080</v>
      </c>
      <c r="D366" s="173">
        <v>0</v>
      </c>
      <c r="E366" s="462">
        <v>265</v>
      </c>
      <c r="F366" s="499">
        <v>0</v>
      </c>
      <c r="G366" s="499">
        <v>365</v>
      </c>
      <c r="H366" s="601">
        <v>19</v>
      </c>
      <c r="I366" s="601">
        <v>895</v>
      </c>
      <c r="J366" s="721">
        <v>19</v>
      </c>
      <c r="K366" s="721">
        <v>905</v>
      </c>
      <c r="L366" s="819">
        <v>20</v>
      </c>
      <c r="M366" s="819">
        <v>930</v>
      </c>
    </row>
    <row r="367" spans="1:13">
      <c r="A367" s="359">
        <v>363</v>
      </c>
      <c r="B367" s="584" t="s">
        <v>849</v>
      </c>
      <c r="C367" s="583" t="s">
        <v>1080</v>
      </c>
      <c r="D367" s="173">
        <v>0</v>
      </c>
      <c r="E367" s="462">
        <v>465</v>
      </c>
      <c r="F367" s="499">
        <v>0</v>
      </c>
      <c r="G367" s="499">
        <v>565</v>
      </c>
      <c r="H367" s="601">
        <v>1</v>
      </c>
      <c r="I367" s="601">
        <v>990</v>
      </c>
      <c r="J367" s="721">
        <v>2</v>
      </c>
      <c r="K367" s="721">
        <v>1015</v>
      </c>
      <c r="L367" s="819">
        <v>2</v>
      </c>
      <c r="M367" s="819">
        <v>1030</v>
      </c>
    </row>
    <row r="368" spans="1:13">
      <c r="A368" s="359">
        <v>364</v>
      </c>
      <c r="B368" s="584" t="s">
        <v>902</v>
      </c>
      <c r="C368" s="583" t="s">
        <v>1080</v>
      </c>
      <c r="D368" s="173">
        <v>3</v>
      </c>
      <c r="E368" s="462">
        <v>325</v>
      </c>
      <c r="F368" s="499">
        <v>3</v>
      </c>
      <c r="G368" s="499">
        <v>425</v>
      </c>
      <c r="H368" s="601">
        <v>3</v>
      </c>
      <c r="I368" s="601">
        <v>725</v>
      </c>
      <c r="J368" s="721">
        <v>3</v>
      </c>
      <c r="K368" s="721">
        <v>735</v>
      </c>
      <c r="L368" s="819">
        <v>3</v>
      </c>
      <c r="M368" s="819">
        <v>735</v>
      </c>
    </row>
    <row r="369" spans="1:13">
      <c r="A369" s="359">
        <v>365</v>
      </c>
      <c r="B369" s="584" t="s">
        <v>550</v>
      </c>
      <c r="C369" s="583" t="s">
        <v>1080</v>
      </c>
      <c r="D369" s="173">
        <v>1</v>
      </c>
      <c r="E369" s="462">
        <v>470</v>
      </c>
      <c r="F369" s="499">
        <v>1</v>
      </c>
      <c r="G369" s="499">
        <v>470</v>
      </c>
      <c r="H369" s="601">
        <v>1</v>
      </c>
      <c r="I369" s="601">
        <v>575</v>
      </c>
      <c r="J369" s="721">
        <v>6</v>
      </c>
      <c r="K369" s="721">
        <v>625</v>
      </c>
      <c r="L369" s="819">
        <v>6</v>
      </c>
      <c r="M369" s="819">
        <v>625</v>
      </c>
    </row>
    <row r="370" spans="1:13">
      <c r="A370" s="359">
        <v>366</v>
      </c>
      <c r="B370" s="584" t="s">
        <v>776</v>
      </c>
      <c r="C370" s="583" t="s">
        <v>1080</v>
      </c>
      <c r="D370" s="173">
        <v>30</v>
      </c>
      <c r="E370" s="462">
        <v>1024</v>
      </c>
      <c r="F370" s="499">
        <v>43</v>
      </c>
      <c r="G370" s="499">
        <v>1194</v>
      </c>
      <c r="H370" s="601">
        <v>87</v>
      </c>
      <c r="I370" s="601">
        <v>1589</v>
      </c>
      <c r="J370" s="721">
        <v>122</v>
      </c>
      <c r="K370" s="721">
        <v>1949</v>
      </c>
      <c r="L370" s="819">
        <v>127</v>
      </c>
      <c r="M370" s="819">
        <v>2029</v>
      </c>
    </row>
    <row r="371" spans="1:13">
      <c r="A371" s="359">
        <v>367</v>
      </c>
      <c r="B371" s="584" t="s">
        <v>754</v>
      </c>
      <c r="C371" s="583" t="s">
        <v>1080</v>
      </c>
      <c r="D371" s="173">
        <v>17</v>
      </c>
      <c r="E371" s="462">
        <v>285</v>
      </c>
      <c r="F371" s="499">
        <v>18</v>
      </c>
      <c r="G371" s="499">
        <v>315</v>
      </c>
      <c r="H371" s="601">
        <v>18</v>
      </c>
      <c r="I371" s="601">
        <v>435</v>
      </c>
      <c r="J371" s="721">
        <v>18</v>
      </c>
      <c r="K371" s="721">
        <v>450</v>
      </c>
      <c r="L371" s="819">
        <v>18</v>
      </c>
      <c r="M371" s="819">
        <v>485</v>
      </c>
    </row>
    <row r="372" spans="1:13">
      <c r="A372" s="359">
        <v>368</v>
      </c>
      <c r="B372" s="584" t="s">
        <v>981</v>
      </c>
      <c r="C372" s="583" t="s">
        <v>1080</v>
      </c>
      <c r="D372" s="173">
        <v>0</v>
      </c>
      <c r="E372" s="462">
        <v>270</v>
      </c>
      <c r="F372" s="499">
        <v>0</v>
      </c>
      <c r="G372" s="499">
        <v>270</v>
      </c>
      <c r="H372" s="601">
        <v>10</v>
      </c>
      <c r="I372" s="601">
        <v>545</v>
      </c>
      <c r="J372" s="721">
        <v>10</v>
      </c>
      <c r="K372" s="721">
        <v>655</v>
      </c>
      <c r="L372" s="819">
        <v>10</v>
      </c>
      <c r="M372" s="819">
        <v>675</v>
      </c>
    </row>
    <row r="373" spans="1:13">
      <c r="A373" s="359">
        <v>369</v>
      </c>
      <c r="B373" s="173" t="s">
        <v>805</v>
      </c>
      <c r="C373" s="583" t="s">
        <v>1080</v>
      </c>
      <c r="D373" s="173">
        <v>1</v>
      </c>
      <c r="E373" s="462">
        <v>295</v>
      </c>
      <c r="F373" s="499">
        <v>7</v>
      </c>
      <c r="G373" s="499">
        <v>410</v>
      </c>
      <c r="H373" s="601">
        <v>7</v>
      </c>
      <c r="I373" s="601">
        <v>525</v>
      </c>
      <c r="J373" s="721">
        <v>8</v>
      </c>
      <c r="K373" s="721">
        <v>540</v>
      </c>
      <c r="L373" s="819">
        <v>9</v>
      </c>
      <c r="M373" s="819">
        <v>565</v>
      </c>
    </row>
    <row r="374" spans="1:13">
      <c r="A374" s="359">
        <v>370</v>
      </c>
      <c r="B374" s="584" t="s">
        <v>637</v>
      </c>
      <c r="C374" s="583" t="s">
        <v>1080</v>
      </c>
      <c r="D374" s="173">
        <v>61</v>
      </c>
      <c r="E374" s="462">
        <v>690</v>
      </c>
      <c r="F374" s="499">
        <v>61</v>
      </c>
      <c r="G374" s="499">
        <v>690</v>
      </c>
      <c r="H374" s="601">
        <v>61</v>
      </c>
      <c r="I374" s="601">
        <v>915</v>
      </c>
      <c r="J374" s="721">
        <v>64</v>
      </c>
      <c r="K374" s="721">
        <v>1050</v>
      </c>
      <c r="L374" s="819">
        <v>64</v>
      </c>
      <c r="M374" s="819">
        <v>1080</v>
      </c>
    </row>
    <row r="375" spans="1:13">
      <c r="A375" s="359">
        <v>371</v>
      </c>
      <c r="B375" s="594" t="s">
        <v>1139</v>
      </c>
      <c r="C375" s="583" t="s">
        <v>1080</v>
      </c>
      <c r="D375" s="499">
        <v>0</v>
      </c>
      <c r="E375" s="496">
        <v>0</v>
      </c>
      <c r="F375" s="499">
        <v>1</v>
      </c>
      <c r="G375" s="499">
        <v>10</v>
      </c>
      <c r="H375" s="601">
        <v>23</v>
      </c>
      <c r="I375" s="601">
        <v>260</v>
      </c>
      <c r="J375" s="721">
        <v>23</v>
      </c>
      <c r="K375" s="721">
        <v>260</v>
      </c>
      <c r="L375" s="819">
        <v>23</v>
      </c>
      <c r="M375" s="819">
        <v>260</v>
      </c>
    </row>
    <row r="376" spans="1:13">
      <c r="A376" s="359">
        <v>372</v>
      </c>
      <c r="B376" s="584" t="s">
        <v>182</v>
      </c>
      <c r="C376" s="583" t="s">
        <v>1081</v>
      </c>
      <c r="D376" s="173">
        <v>20</v>
      </c>
      <c r="E376" s="462">
        <v>1400</v>
      </c>
      <c r="F376" s="499">
        <v>29</v>
      </c>
      <c r="G376" s="499">
        <v>2910</v>
      </c>
      <c r="H376" s="601">
        <v>29</v>
      </c>
      <c r="I376" s="601">
        <v>3475</v>
      </c>
      <c r="J376" s="721">
        <v>46</v>
      </c>
      <c r="K376" s="721">
        <v>3785</v>
      </c>
      <c r="L376" s="819">
        <v>55</v>
      </c>
      <c r="M376" s="819">
        <v>4090</v>
      </c>
    </row>
    <row r="377" spans="1:13">
      <c r="A377" s="359">
        <v>373</v>
      </c>
      <c r="B377" s="584" t="s">
        <v>199</v>
      </c>
      <c r="C377" s="583" t="s">
        <v>1081</v>
      </c>
      <c r="D377" s="173">
        <v>14</v>
      </c>
      <c r="E377" s="462">
        <v>522</v>
      </c>
      <c r="F377" s="499">
        <v>175</v>
      </c>
      <c r="G377" s="499">
        <v>2207</v>
      </c>
      <c r="H377" s="601">
        <v>217</v>
      </c>
      <c r="I377" s="601">
        <v>3357</v>
      </c>
      <c r="J377" s="721">
        <v>223</v>
      </c>
      <c r="K377" s="721">
        <v>3772</v>
      </c>
      <c r="L377" s="819">
        <v>224</v>
      </c>
      <c r="M377" s="819">
        <v>4212</v>
      </c>
    </row>
    <row r="378" spans="1:13">
      <c r="A378" s="359">
        <v>374</v>
      </c>
      <c r="B378" s="584" t="s">
        <v>780</v>
      </c>
      <c r="C378" s="583" t="s">
        <v>1081</v>
      </c>
      <c r="D378" s="173">
        <v>85</v>
      </c>
      <c r="E378" s="462">
        <v>1725</v>
      </c>
      <c r="F378" s="499">
        <v>107</v>
      </c>
      <c r="G378" s="499">
        <v>2345</v>
      </c>
      <c r="H378" s="601">
        <v>107</v>
      </c>
      <c r="I378" s="601">
        <v>2465</v>
      </c>
      <c r="J378" s="721">
        <v>116</v>
      </c>
      <c r="K378" s="721">
        <v>2665</v>
      </c>
      <c r="L378" s="819">
        <v>145</v>
      </c>
      <c r="M378" s="819">
        <v>3280</v>
      </c>
    </row>
    <row r="379" spans="1:13">
      <c r="A379" s="359">
        <v>375</v>
      </c>
      <c r="B379" s="584" t="s">
        <v>956</v>
      </c>
      <c r="C379" s="583" t="s">
        <v>1081</v>
      </c>
      <c r="D379" s="173">
        <v>44</v>
      </c>
      <c r="E379" s="462">
        <v>483</v>
      </c>
      <c r="F379" s="499">
        <v>99</v>
      </c>
      <c r="G379" s="499">
        <v>963</v>
      </c>
      <c r="H379" s="601">
        <v>114</v>
      </c>
      <c r="I379" s="601">
        <v>1243</v>
      </c>
      <c r="J379" s="721">
        <v>119</v>
      </c>
      <c r="K379" s="721">
        <v>1253</v>
      </c>
      <c r="L379" s="819">
        <v>119</v>
      </c>
      <c r="M379" s="819">
        <v>1293</v>
      </c>
    </row>
    <row r="380" spans="1:13">
      <c r="A380" s="359">
        <v>376</v>
      </c>
      <c r="B380" s="584" t="s">
        <v>908</v>
      </c>
      <c r="C380" s="583" t="s">
        <v>1081</v>
      </c>
      <c r="D380" s="173">
        <v>42</v>
      </c>
      <c r="E380" s="462">
        <v>1592</v>
      </c>
      <c r="F380" s="499">
        <v>86</v>
      </c>
      <c r="G380" s="499">
        <v>2737</v>
      </c>
      <c r="H380" s="601">
        <v>154</v>
      </c>
      <c r="I380" s="601">
        <v>3972</v>
      </c>
      <c r="J380" s="721">
        <v>156</v>
      </c>
      <c r="K380" s="721">
        <v>4067</v>
      </c>
      <c r="L380" s="819">
        <v>158</v>
      </c>
      <c r="M380" s="819">
        <v>4132</v>
      </c>
    </row>
    <row r="381" spans="1:13">
      <c r="A381" s="359">
        <v>377</v>
      </c>
      <c r="B381" s="584" t="s">
        <v>353</v>
      </c>
      <c r="C381" s="583" t="s">
        <v>1081</v>
      </c>
      <c r="D381" s="173">
        <v>22</v>
      </c>
      <c r="E381" s="462">
        <v>515</v>
      </c>
      <c r="F381" s="499">
        <v>32</v>
      </c>
      <c r="G381" s="499">
        <v>820</v>
      </c>
      <c r="H381" s="601">
        <v>38</v>
      </c>
      <c r="I381" s="601">
        <v>1055</v>
      </c>
      <c r="J381" s="721">
        <v>38</v>
      </c>
      <c r="K381" s="721">
        <v>1145</v>
      </c>
      <c r="L381" s="819">
        <v>41</v>
      </c>
      <c r="M381" s="819">
        <v>1370</v>
      </c>
    </row>
    <row r="382" spans="1:13">
      <c r="A382" s="359">
        <v>378</v>
      </c>
      <c r="B382" s="173" t="s">
        <v>747</v>
      </c>
      <c r="C382" s="583" t="s">
        <v>1081</v>
      </c>
      <c r="D382" s="173">
        <v>168</v>
      </c>
      <c r="E382" s="462">
        <v>1870</v>
      </c>
      <c r="F382" s="499">
        <v>334</v>
      </c>
      <c r="G382" s="499">
        <v>3670</v>
      </c>
      <c r="H382" s="601">
        <v>364</v>
      </c>
      <c r="I382" s="601">
        <v>4185</v>
      </c>
      <c r="J382" s="721">
        <v>378</v>
      </c>
      <c r="K382" s="721">
        <v>4445</v>
      </c>
      <c r="L382" s="819">
        <v>399</v>
      </c>
      <c r="M382" s="819">
        <v>4920</v>
      </c>
    </row>
    <row r="383" spans="1:13">
      <c r="A383" s="359">
        <v>379</v>
      </c>
      <c r="B383" s="584" t="s">
        <v>983</v>
      </c>
      <c r="C383" s="583" t="s">
        <v>1081</v>
      </c>
      <c r="D383" s="173">
        <v>49</v>
      </c>
      <c r="E383" s="462">
        <v>660</v>
      </c>
      <c r="F383" s="499">
        <v>80</v>
      </c>
      <c r="G383" s="499">
        <v>1381</v>
      </c>
      <c r="H383" s="601">
        <v>118</v>
      </c>
      <c r="I383" s="601">
        <v>2151</v>
      </c>
      <c r="J383" s="721">
        <v>128</v>
      </c>
      <c r="K383" s="721">
        <v>2386</v>
      </c>
      <c r="L383" s="819">
        <v>134</v>
      </c>
      <c r="M383" s="819">
        <v>2601</v>
      </c>
    </row>
    <row r="384" spans="1:13">
      <c r="A384" s="359">
        <v>380</v>
      </c>
      <c r="B384" s="582" t="s">
        <v>624</v>
      </c>
      <c r="C384" s="583" t="s">
        <v>1081</v>
      </c>
      <c r="D384" s="173">
        <v>37</v>
      </c>
      <c r="E384" s="462">
        <v>645</v>
      </c>
      <c r="F384" s="499">
        <v>94</v>
      </c>
      <c r="G384" s="499">
        <v>1690</v>
      </c>
      <c r="H384" s="601">
        <v>157</v>
      </c>
      <c r="I384" s="601">
        <v>2575</v>
      </c>
      <c r="J384" s="721">
        <v>172</v>
      </c>
      <c r="K384" s="721">
        <v>2900</v>
      </c>
      <c r="L384" s="819">
        <v>195</v>
      </c>
      <c r="M384" s="819">
        <v>3315</v>
      </c>
    </row>
    <row r="385" spans="1:13">
      <c r="A385" s="359">
        <v>381</v>
      </c>
      <c r="B385" s="584" t="s">
        <v>638</v>
      </c>
      <c r="C385" s="583" t="s">
        <v>1081</v>
      </c>
      <c r="D385" s="173">
        <v>23</v>
      </c>
      <c r="E385" s="462">
        <v>503</v>
      </c>
      <c r="F385" s="499">
        <v>159</v>
      </c>
      <c r="G385" s="499">
        <v>1713</v>
      </c>
      <c r="H385" s="601">
        <v>179</v>
      </c>
      <c r="I385" s="601">
        <v>1918</v>
      </c>
      <c r="J385" s="721">
        <v>196</v>
      </c>
      <c r="K385" s="721">
        <v>2153</v>
      </c>
      <c r="L385" s="819">
        <v>206</v>
      </c>
      <c r="M385" s="819">
        <v>2358</v>
      </c>
    </row>
    <row r="386" spans="1:13">
      <c r="A386" s="359">
        <v>382</v>
      </c>
      <c r="B386" s="584" t="s">
        <v>741</v>
      </c>
      <c r="C386" s="583" t="s">
        <v>1081</v>
      </c>
      <c r="D386" s="173">
        <v>20</v>
      </c>
      <c r="E386" s="462">
        <v>315</v>
      </c>
      <c r="F386" s="499">
        <v>97</v>
      </c>
      <c r="G386" s="499">
        <v>1360</v>
      </c>
      <c r="H386" s="601">
        <v>134</v>
      </c>
      <c r="I386" s="601">
        <v>1815</v>
      </c>
      <c r="J386" s="721">
        <v>154</v>
      </c>
      <c r="K386" s="721">
        <v>1915</v>
      </c>
      <c r="L386" s="819">
        <v>171</v>
      </c>
      <c r="M386" s="819">
        <v>2325</v>
      </c>
    </row>
    <row r="387" spans="1:13">
      <c r="A387" s="359">
        <v>383</v>
      </c>
      <c r="B387" s="379" t="s">
        <v>838</v>
      </c>
      <c r="C387" s="583" t="s">
        <v>1081</v>
      </c>
      <c r="D387" s="173">
        <v>68</v>
      </c>
      <c r="E387" s="462">
        <v>802</v>
      </c>
      <c r="F387" s="499">
        <v>139</v>
      </c>
      <c r="G387" s="499">
        <v>1597</v>
      </c>
      <c r="H387" s="601">
        <v>176</v>
      </c>
      <c r="I387" s="601">
        <v>2002</v>
      </c>
      <c r="J387" s="721">
        <v>194</v>
      </c>
      <c r="K387" s="721">
        <v>2167</v>
      </c>
      <c r="L387" s="819">
        <v>229</v>
      </c>
      <c r="M387" s="819">
        <v>2547</v>
      </c>
    </row>
    <row r="388" spans="1:13">
      <c r="A388" s="359">
        <v>384</v>
      </c>
      <c r="B388" s="173" t="s">
        <v>920</v>
      </c>
      <c r="C388" s="583" t="s">
        <v>1081</v>
      </c>
      <c r="D388" s="173">
        <v>30</v>
      </c>
      <c r="E388" s="462">
        <v>375</v>
      </c>
      <c r="F388" s="499">
        <v>116</v>
      </c>
      <c r="G388" s="499">
        <v>1175</v>
      </c>
      <c r="H388" s="601">
        <v>141</v>
      </c>
      <c r="I388" s="601">
        <v>1735</v>
      </c>
      <c r="J388" s="721">
        <v>146</v>
      </c>
      <c r="K388" s="721">
        <v>1820</v>
      </c>
      <c r="L388" s="819">
        <v>150</v>
      </c>
      <c r="M388" s="819">
        <v>2045</v>
      </c>
    </row>
    <row r="389" spans="1:13">
      <c r="A389" s="359">
        <v>385</v>
      </c>
      <c r="B389" s="379" t="s">
        <v>901</v>
      </c>
      <c r="C389" s="583" t="s">
        <v>1081</v>
      </c>
      <c r="D389" s="173">
        <v>29</v>
      </c>
      <c r="E389" s="462">
        <v>1240</v>
      </c>
      <c r="F389" s="499">
        <v>100</v>
      </c>
      <c r="G389" s="499">
        <v>2300</v>
      </c>
      <c r="H389" s="601">
        <v>126</v>
      </c>
      <c r="I389" s="601">
        <v>2965</v>
      </c>
      <c r="J389" s="721">
        <v>134</v>
      </c>
      <c r="K389" s="721">
        <v>3065</v>
      </c>
      <c r="L389" s="819">
        <v>147</v>
      </c>
      <c r="M389" s="819">
        <v>3255</v>
      </c>
    </row>
    <row r="390" spans="1:13">
      <c r="A390" s="359">
        <v>386</v>
      </c>
      <c r="B390" s="379" t="s">
        <v>643</v>
      </c>
      <c r="C390" s="583" t="s">
        <v>1081</v>
      </c>
      <c r="D390" s="173">
        <v>0</v>
      </c>
      <c r="E390" s="462">
        <v>0</v>
      </c>
      <c r="F390" s="499">
        <v>0</v>
      </c>
      <c r="G390" s="499">
        <v>0</v>
      </c>
      <c r="H390" s="601">
        <v>0</v>
      </c>
      <c r="I390" s="601">
        <v>0</v>
      </c>
      <c r="J390" s="721">
        <v>0</v>
      </c>
      <c r="K390" s="721">
        <v>0</v>
      </c>
      <c r="L390" s="819">
        <v>0</v>
      </c>
      <c r="M390" s="819">
        <v>0</v>
      </c>
    </row>
    <row r="391" spans="1:13">
      <c r="A391" s="359">
        <v>387</v>
      </c>
      <c r="B391" s="584" t="s">
        <v>939</v>
      </c>
      <c r="C391" s="583" t="s">
        <v>1081</v>
      </c>
      <c r="D391" s="173">
        <v>6</v>
      </c>
      <c r="E391" s="462">
        <v>255</v>
      </c>
      <c r="F391" s="499">
        <v>56</v>
      </c>
      <c r="G391" s="499">
        <v>1845</v>
      </c>
      <c r="H391" s="601">
        <v>67</v>
      </c>
      <c r="I391" s="601">
        <v>2045</v>
      </c>
      <c r="J391" s="721">
        <v>69</v>
      </c>
      <c r="K391" s="721">
        <v>2125</v>
      </c>
      <c r="L391" s="819">
        <v>70</v>
      </c>
      <c r="M391" s="819">
        <v>2220</v>
      </c>
    </row>
    <row r="392" spans="1:13">
      <c r="A392" s="359">
        <v>388</v>
      </c>
      <c r="B392" s="584" t="s">
        <v>933</v>
      </c>
      <c r="C392" s="583" t="s">
        <v>1081</v>
      </c>
      <c r="D392" s="173">
        <v>15</v>
      </c>
      <c r="E392" s="462">
        <v>480</v>
      </c>
      <c r="F392" s="499">
        <v>19</v>
      </c>
      <c r="G392" s="499">
        <v>660</v>
      </c>
      <c r="H392" s="601">
        <v>20</v>
      </c>
      <c r="I392" s="601">
        <v>675</v>
      </c>
      <c r="J392" s="721">
        <v>20</v>
      </c>
      <c r="K392" s="721">
        <v>675</v>
      </c>
      <c r="L392" s="819">
        <v>20</v>
      </c>
      <c r="M392" s="819">
        <v>675</v>
      </c>
    </row>
    <row r="393" spans="1:13">
      <c r="A393" s="359">
        <v>389</v>
      </c>
      <c r="B393" s="584" t="s">
        <v>851</v>
      </c>
      <c r="C393" s="583" t="s">
        <v>1081</v>
      </c>
      <c r="D393" s="173">
        <v>18</v>
      </c>
      <c r="E393" s="462">
        <v>535</v>
      </c>
      <c r="F393" s="499">
        <v>146</v>
      </c>
      <c r="G393" s="499">
        <v>3340</v>
      </c>
      <c r="H393" s="601">
        <v>197</v>
      </c>
      <c r="I393" s="601">
        <v>4430</v>
      </c>
      <c r="J393" s="721">
        <v>213</v>
      </c>
      <c r="K393" s="721">
        <v>4815</v>
      </c>
      <c r="L393" s="819">
        <v>214</v>
      </c>
      <c r="M393" s="819">
        <v>4860</v>
      </c>
    </row>
    <row r="394" spans="1:13">
      <c r="A394" s="359">
        <v>390</v>
      </c>
      <c r="B394" s="584" t="s">
        <v>990</v>
      </c>
      <c r="C394" s="583" t="s">
        <v>1081</v>
      </c>
      <c r="D394" s="173">
        <v>16</v>
      </c>
      <c r="E394" s="462">
        <v>352</v>
      </c>
      <c r="F394" s="499">
        <v>34</v>
      </c>
      <c r="G394" s="499">
        <v>517</v>
      </c>
      <c r="H394" s="601">
        <v>72</v>
      </c>
      <c r="I394" s="601">
        <v>1002</v>
      </c>
      <c r="J394" s="721">
        <v>83</v>
      </c>
      <c r="K394" s="721">
        <v>1082</v>
      </c>
      <c r="L394" s="819">
        <v>106</v>
      </c>
      <c r="M394" s="819">
        <v>1452</v>
      </c>
    </row>
    <row r="395" spans="1:13">
      <c r="A395" s="359">
        <v>391</v>
      </c>
      <c r="B395" s="584" t="s">
        <v>759</v>
      </c>
      <c r="C395" s="583" t="s">
        <v>1081</v>
      </c>
      <c r="D395" s="173">
        <v>31</v>
      </c>
      <c r="E395" s="462">
        <v>695</v>
      </c>
      <c r="F395" s="499">
        <v>142</v>
      </c>
      <c r="G395" s="499">
        <v>3040</v>
      </c>
      <c r="H395" s="601">
        <v>142</v>
      </c>
      <c r="I395" s="601">
        <v>3065</v>
      </c>
      <c r="J395" s="721">
        <v>142</v>
      </c>
      <c r="K395" s="721">
        <v>3070</v>
      </c>
      <c r="L395" s="819">
        <v>142</v>
      </c>
      <c r="M395" s="819">
        <v>3095</v>
      </c>
    </row>
    <row r="396" spans="1:13">
      <c r="A396" s="359">
        <v>392</v>
      </c>
      <c r="B396" s="584" t="s">
        <v>641</v>
      </c>
      <c r="C396" s="583" t="s">
        <v>1081</v>
      </c>
      <c r="D396" s="173">
        <v>3</v>
      </c>
      <c r="E396" s="462">
        <v>257</v>
      </c>
      <c r="F396" s="499">
        <v>13</v>
      </c>
      <c r="G396" s="499">
        <v>507</v>
      </c>
      <c r="H396" s="601">
        <v>13</v>
      </c>
      <c r="I396" s="601">
        <v>722</v>
      </c>
      <c r="J396" s="721">
        <v>19</v>
      </c>
      <c r="K396" s="721">
        <v>852</v>
      </c>
      <c r="L396" s="819">
        <v>19</v>
      </c>
      <c r="M396" s="819">
        <v>872</v>
      </c>
    </row>
    <row r="397" spans="1:13">
      <c r="A397" s="359">
        <v>393</v>
      </c>
      <c r="B397" s="584" t="s">
        <v>836</v>
      </c>
      <c r="C397" s="583" t="s">
        <v>1081</v>
      </c>
      <c r="D397" s="173">
        <v>4</v>
      </c>
      <c r="E397" s="462">
        <v>195</v>
      </c>
      <c r="F397" s="499">
        <v>6</v>
      </c>
      <c r="G397" s="499">
        <v>205</v>
      </c>
      <c r="H397" s="601">
        <v>36</v>
      </c>
      <c r="I397" s="601">
        <v>415</v>
      </c>
      <c r="J397" s="721">
        <v>43</v>
      </c>
      <c r="K397" s="721">
        <v>475</v>
      </c>
      <c r="L397" s="819">
        <v>43</v>
      </c>
      <c r="M397" s="819">
        <v>505</v>
      </c>
    </row>
    <row r="398" spans="1:13">
      <c r="A398" s="359">
        <v>394</v>
      </c>
      <c r="B398" s="584" t="s">
        <v>858</v>
      </c>
      <c r="C398" s="583" t="s">
        <v>1081</v>
      </c>
      <c r="D398" s="173">
        <v>16</v>
      </c>
      <c r="E398" s="462">
        <v>415</v>
      </c>
      <c r="F398" s="499">
        <v>46</v>
      </c>
      <c r="G398" s="499">
        <v>655</v>
      </c>
      <c r="H398" s="601">
        <v>58</v>
      </c>
      <c r="I398" s="601">
        <v>1040</v>
      </c>
      <c r="J398" s="721">
        <v>61</v>
      </c>
      <c r="K398" s="721">
        <v>1110</v>
      </c>
      <c r="L398" s="819">
        <v>69</v>
      </c>
      <c r="M398" s="819">
        <v>1255</v>
      </c>
    </row>
    <row r="399" spans="1:13">
      <c r="A399" s="359">
        <v>395</v>
      </c>
      <c r="B399" s="584" t="s">
        <v>439</v>
      </c>
      <c r="C399" s="583" t="s">
        <v>1081</v>
      </c>
      <c r="D399" s="173">
        <v>123</v>
      </c>
      <c r="E399" s="462">
        <v>2267</v>
      </c>
      <c r="F399" s="499">
        <v>192</v>
      </c>
      <c r="G399" s="499">
        <v>3362</v>
      </c>
      <c r="H399" s="601">
        <v>199</v>
      </c>
      <c r="I399" s="601">
        <v>3537</v>
      </c>
      <c r="J399" s="721">
        <v>201</v>
      </c>
      <c r="K399" s="721">
        <v>3577</v>
      </c>
      <c r="L399" s="819">
        <v>201</v>
      </c>
      <c r="M399" s="819">
        <v>3612</v>
      </c>
    </row>
    <row r="400" spans="1:13">
      <c r="A400" s="359">
        <v>396</v>
      </c>
      <c r="B400" s="584" t="s">
        <v>875</v>
      </c>
      <c r="C400" s="583" t="s">
        <v>1081</v>
      </c>
      <c r="D400" s="173">
        <v>173</v>
      </c>
      <c r="E400" s="462">
        <v>2160</v>
      </c>
      <c r="F400" s="499">
        <v>298</v>
      </c>
      <c r="G400" s="499">
        <v>3080</v>
      </c>
      <c r="H400" s="601">
        <v>319</v>
      </c>
      <c r="I400" s="601">
        <v>3240</v>
      </c>
      <c r="J400" s="721">
        <v>326</v>
      </c>
      <c r="K400" s="721">
        <v>3365</v>
      </c>
      <c r="L400" s="819">
        <v>326</v>
      </c>
      <c r="M400" s="819">
        <v>3365</v>
      </c>
    </row>
    <row r="401" spans="1:13">
      <c r="A401" s="359">
        <v>397</v>
      </c>
      <c r="B401" s="584" t="s">
        <v>640</v>
      </c>
      <c r="C401" s="583" t="s">
        <v>1081</v>
      </c>
      <c r="D401" s="173">
        <v>7</v>
      </c>
      <c r="E401" s="462">
        <v>471</v>
      </c>
      <c r="F401" s="499">
        <v>28</v>
      </c>
      <c r="G401" s="499">
        <v>656</v>
      </c>
      <c r="H401" s="601">
        <v>28</v>
      </c>
      <c r="I401" s="601">
        <v>671</v>
      </c>
      <c r="J401" s="721">
        <v>28</v>
      </c>
      <c r="K401" s="721">
        <v>671</v>
      </c>
      <c r="L401" s="819">
        <v>42</v>
      </c>
      <c r="M401" s="819">
        <v>936</v>
      </c>
    </row>
    <row r="402" spans="1:13">
      <c r="A402" s="359">
        <v>398</v>
      </c>
      <c r="B402" s="584" t="s">
        <v>767</v>
      </c>
      <c r="C402" s="583" t="s">
        <v>1081</v>
      </c>
      <c r="D402" s="173">
        <v>5</v>
      </c>
      <c r="E402" s="462">
        <v>267</v>
      </c>
      <c r="F402" s="499">
        <v>5</v>
      </c>
      <c r="G402" s="499">
        <v>307</v>
      </c>
      <c r="H402" s="601">
        <v>11</v>
      </c>
      <c r="I402" s="601">
        <v>372</v>
      </c>
      <c r="J402" s="721">
        <v>11</v>
      </c>
      <c r="K402" s="721">
        <v>372</v>
      </c>
      <c r="L402" s="819">
        <v>52</v>
      </c>
      <c r="M402" s="819">
        <v>737</v>
      </c>
    </row>
    <row r="403" spans="1:13">
      <c r="A403" s="359">
        <v>399</v>
      </c>
      <c r="B403" s="584" t="s">
        <v>779</v>
      </c>
      <c r="C403" s="583" t="s">
        <v>1081</v>
      </c>
      <c r="D403" s="173">
        <v>93</v>
      </c>
      <c r="E403" s="462">
        <v>1732</v>
      </c>
      <c r="F403" s="499">
        <v>98</v>
      </c>
      <c r="G403" s="499">
        <v>2027</v>
      </c>
      <c r="H403" s="601">
        <v>98</v>
      </c>
      <c r="I403" s="601">
        <v>2132</v>
      </c>
      <c r="J403" s="721">
        <v>98</v>
      </c>
      <c r="K403" s="721">
        <v>2132</v>
      </c>
      <c r="L403" s="819">
        <v>98</v>
      </c>
      <c r="M403" s="819">
        <v>2147</v>
      </c>
    </row>
    <row r="404" spans="1:13">
      <c r="A404" s="359">
        <v>400</v>
      </c>
      <c r="B404" s="584" t="s">
        <v>839</v>
      </c>
      <c r="C404" s="583" t="s">
        <v>1081</v>
      </c>
      <c r="D404" s="173">
        <v>31</v>
      </c>
      <c r="E404" s="462">
        <v>624</v>
      </c>
      <c r="F404" s="499">
        <v>98</v>
      </c>
      <c r="G404" s="499">
        <v>1134</v>
      </c>
      <c r="H404" s="601">
        <v>111</v>
      </c>
      <c r="I404" s="601">
        <v>1364</v>
      </c>
      <c r="J404" s="721">
        <v>118</v>
      </c>
      <c r="K404" s="721">
        <v>1484</v>
      </c>
      <c r="L404" s="819">
        <v>121</v>
      </c>
      <c r="M404" s="819">
        <v>1539</v>
      </c>
    </row>
    <row r="405" spans="1:13">
      <c r="A405" s="359">
        <v>401</v>
      </c>
      <c r="B405" s="584" t="s">
        <v>602</v>
      </c>
      <c r="C405" s="583" t="s">
        <v>1081</v>
      </c>
      <c r="D405" s="173">
        <v>17</v>
      </c>
      <c r="E405" s="462">
        <v>460</v>
      </c>
      <c r="F405" s="499">
        <v>63</v>
      </c>
      <c r="G405" s="499">
        <v>1240</v>
      </c>
      <c r="H405" s="601">
        <v>85</v>
      </c>
      <c r="I405" s="601">
        <v>1650</v>
      </c>
      <c r="J405" s="721">
        <v>87</v>
      </c>
      <c r="K405" s="721">
        <v>1690</v>
      </c>
      <c r="L405" s="819">
        <v>110</v>
      </c>
      <c r="M405" s="819">
        <v>2100</v>
      </c>
    </row>
    <row r="406" spans="1:13">
      <c r="A406" s="359">
        <v>402</v>
      </c>
      <c r="B406" s="584" t="s">
        <v>639</v>
      </c>
      <c r="C406" s="583" t="s">
        <v>1081</v>
      </c>
      <c r="D406" s="173">
        <v>11</v>
      </c>
      <c r="E406" s="462">
        <v>370</v>
      </c>
      <c r="F406" s="499">
        <v>355</v>
      </c>
      <c r="G406" s="499">
        <v>3380</v>
      </c>
      <c r="H406" s="601">
        <v>533</v>
      </c>
      <c r="I406" s="601">
        <v>5170</v>
      </c>
      <c r="J406" s="721">
        <v>536</v>
      </c>
      <c r="K406" s="721">
        <v>5175</v>
      </c>
      <c r="L406" s="819">
        <v>573</v>
      </c>
      <c r="M406" s="819">
        <v>5755</v>
      </c>
    </row>
    <row r="407" spans="1:13">
      <c r="A407" s="359">
        <v>403</v>
      </c>
      <c r="B407" s="584" t="s">
        <v>985</v>
      </c>
      <c r="C407" s="583" t="s">
        <v>1081</v>
      </c>
      <c r="D407" s="173">
        <v>325</v>
      </c>
      <c r="E407" s="462">
        <v>3535</v>
      </c>
      <c r="F407" s="499">
        <v>747</v>
      </c>
      <c r="G407" s="499">
        <v>9470</v>
      </c>
      <c r="H407" s="601">
        <v>1355</v>
      </c>
      <c r="I407" s="601">
        <v>16645</v>
      </c>
      <c r="J407" s="721">
        <v>1372</v>
      </c>
      <c r="K407" s="721">
        <v>16925</v>
      </c>
      <c r="L407" s="819">
        <v>1387</v>
      </c>
      <c r="M407" s="819">
        <v>17210</v>
      </c>
    </row>
    <row r="408" spans="1:13">
      <c r="A408" s="359">
        <v>404</v>
      </c>
      <c r="B408" s="584" t="s">
        <v>622</v>
      </c>
      <c r="C408" s="583" t="s">
        <v>1081</v>
      </c>
      <c r="D408" s="173">
        <v>3</v>
      </c>
      <c r="E408" s="462">
        <v>105</v>
      </c>
      <c r="F408" s="499">
        <v>157</v>
      </c>
      <c r="G408" s="499">
        <v>2010</v>
      </c>
      <c r="H408" s="601">
        <v>157</v>
      </c>
      <c r="I408" s="601">
        <v>2015</v>
      </c>
      <c r="J408" s="721">
        <v>157</v>
      </c>
      <c r="K408" s="721">
        <v>2015</v>
      </c>
      <c r="L408" s="819">
        <v>157</v>
      </c>
      <c r="M408" s="819">
        <v>2035</v>
      </c>
    </row>
    <row r="409" spans="1:13">
      <c r="A409" s="359">
        <v>405</v>
      </c>
      <c r="B409" s="584" t="s">
        <v>738</v>
      </c>
      <c r="C409" s="583" t="s">
        <v>1081</v>
      </c>
      <c r="D409" s="173">
        <v>5</v>
      </c>
      <c r="E409" s="462">
        <v>359</v>
      </c>
      <c r="F409" s="499">
        <v>10</v>
      </c>
      <c r="G409" s="499">
        <v>364</v>
      </c>
      <c r="H409" s="601">
        <v>38</v>
      </c>
      <c r="I409" s="601">
        <v>724</v>
      </c>
      <c r="J409" s="721">
        <v>57</v>
      </c>
      <c r="K409" s="721">
        <v>1019</v>
      </c>
      <c r="L409" s="819">
        <v>61</v>
      </c>
      <c r="M409" s="819">
        <v>1099</v>
      </c>
    </row>
    <row r="410" spans="1:13">
      <c r="A410" s="359">
        <v>406</v>
      </c>
      <c r="B410" s="584" t="s">
        <v>761</v>
      </c>
      <c r="C410" s="583" t="s">
        <v>1081</v>
      </c>
      <c r="D410" s="173">
        <v>3</v>
      </c>
      <c r="E410" s="462">
        <v>242</v>
      </c>
      <c r="F410" s="499">
        <v>6</v>
      </c>
      <c r="G410" s="499">
        <v>532</v>
      </c>
      <c r="H410" s="601">
        <v>11</v>
      </c>
      <c r="I410" s="601">
        <v>727</v>
      </c>
      <c r="J410" s="721">
        <v>11</v>
      </c>
      <c r="K410" s="721">
        <v>732</v>
      </c>
      <c r="L410" s="819">
        <v>11</v>
      </c>
      <c r="M410" s="819">
        <v>732</v>
      </c>
    </row>
    <row r="411" spans="1:13">
      <c r="A411" s="359">
        <v>407</v>
      </c>
      <c r="B411" s="584" t="s">
        <v>763</v>
      </c>
      <c r="C411" s="583" t="s">
        <v>1081</v>
      </c>
      <c r="D411" s="173">
        <v>2</v>
      </c>
      <c r="E411" s="462">
        <v>238</v>
      </c>
      <c r="F411" s="499">
        <v>8</v>
      </c>
      <c r="G411" s="499">
        <v>328</v>
      </c>
      <c r="H411" s="601">
        <v>14</v>
      </c>
      <c r="I411" s="601">
        <v>538</v>
      </c>
      <c r="J411" s="721">
        <v>14</v>
      </c>
      <c r="K411" s="721">
        <v>538</v>
      </c>
      <c r="L411" s="819">
        <v>14</v>
      </c>
      <c r="M411" s="819">
        <v>543</v>
      </c>
    </row>
    <row r="412" spans="1:13">
      <c r="A412" s="359">
        <v>408</v>
      </c>
      <c r="B412" s="584" t="s">
        <v>766</v>
      </c>
      <c r="C412" s="583" t="s">
        <v>1081</v>
      </c>
      <c r="D412" s="173">
        <v>18</v>
      </c>
      <c r="E412" s="462">
        <v>418</v>
      </c>
      <c r="F412" s="499">
        <v>36</v>
      </c>
      <c r="G412" s="499">
        <v>663</v>
      </c>
      <c r="H412" s="601">
        <v>63</v>
      </c>
      <c r="I412" s="601">
        <v>1163</v>
      </c>
      <c r="J412" s="721">
        <v>63</v>
      </c>
      <c r="K412" s="721">
        <v>1173</v>
      </c>
      <c r="L412" s="819">
        <v>64</v>
      </c>
      <c r="M412" s="819">
        <v>1198</v>
      </c>
    </row>
    <row r="413" spans="1:13">
      <c r="A413" s="359">
        <v>409</v>
      </c>
      <c r="B413" s="584" t="s">
        <v>814</v>
      </c>
      <c r="C413" s="583" t="s">
        <v>1081</v>
      </c>
      <c r="D413" s="173">
        <v>11</v>
      </c>
      <c r="E413" s="462">
        <v>333</v>
      </c>
      <c r="F413" s="499">
        <v>45</v>
      </c>
      <c r="G413" s="499">
        <v>818</v>
      </c>
      <c r="H413" s="601">
        <v>61</v>
      </c>
      <c r="I413" s="601">
        <v>1103</v>
      </c>
      <c r="J413" s="721">
        <v>74</v>
      </c>
      <c r="K413" s="721">
        <v>1228</v>
      </c>
      <c r="L413" s="819">
        <v>78</v>
      </c>
      <c r="M413" s="819">
        <v>1358</v>
      </c>
    </row>
    <row r="414" spans="1:13">
      <c r="A414" s="359">
        <v>410</v>
      </c>
      <c r="B414" s="584" t="s">
        <v>623</v>
      </c>
      <c r="C414" s="583" t="s">
        <v>1081</v>
      </c>
      <c r="D414" s="173">
        <v>2</v>
      </c>
      <c r="E414" s="462">
        <v>265</v>
      </c>
      <c r="F414" s="499">
        <v>148</v>
      </c>
      <c r="G414" s="499">
        <v>1985</v>
      </c>
      <c r="H414" s="601">
        <v>157</v>
      </c>
      <c r="I414" s="601">
        <v>2165</v>
      </c>
      <c r="J414" s="721">
        <v>157</v>
      </c>
      <c r="K414" s="721">
        <v>2195</v>
      </c>
      <c r="L414" s="819">
        <v>157</v>
      </c>
      <c r="M414" s="819">
        <v>2230</v>
      </c>
    </row>
    <row r="415" spans="1:13">
      <c r="A415" s="359">
        <v>411</v>
      </c>
      <c r="B415" s="584" t="s">
        <v>855</v>
      </c>
      <c r="C415" s="583" t="s">
        <v>1081</v>
      </c>
      <c r="D415" s="173">
        <v>19</v>
      </c>
      <c r="E415" s="462">
        <v>596</v>
      </c>
      <c r="F415" s="499">
        <v>32</v>
      </c>
      <c r="G415" s="499">
        <v>1011</v>
      </c>
      <c r="H415" s="601">
        <v>38</v>
      </c>
      <c r="I415" s="601">
        <v>1226</v>
      </c>
      <c r="J415" s="721">
        <v>46</v>
      </c>
      <c r="K415" s="721">
        <v>1391</v>
      </c>
      <c r="L415" s="819">
        <v>50</v>
      </c>
      <c r="M415" s="819">
        <v>1451</v>
      </c>
    </row>
    <row r="416" spans="1:13">
      <c r="A416" s="359">
        <v>412</v>
      </c>
      <c r="B416" s="584" t="s">
        <v>874</v>
      </c>
      <c r="C416" s="583" t="s">
        <v>1081</v>
      </c>
      <c r="D416" s="173">
        <v>67</v>
      </c>
      <c r="E416" s="462">
        <v>460</v>
      </c>
      <c r="F416" s="499">
        <v>289</v>
      </c>
      <c r="G416" s="499">
        <v>5000</v>
      </c>
      <c r="H416" s="601">
        <v>333</v>
      </c>
      <c r="I416" s="601">
        <v>40155</v>
      </c>
      <c r="J416" s="721">
        <v>335</v>
      </c>
      <c r="K416" s="721">
        <v>40165</v>
      </c>
      <c r="L416" s="819">
        <v>335</v>
      </c>
      <c r="M416" s="819">
        <v>40230</v>
      </c>
    </row>
    <row r="417" spans="1:13">
      <c r="A417" s="359">
        <v>413</v>
      </c>
      <c r="B417" s="584" t="s">
        <v>888</v>
      </c>
      <c r="C417" s="583" t="s">
        <v>1081</v>
      </c>
      <c r="D417" s="173">
        <v>6</v>
      </c>
      <c r="E417" s="462">
        <v>217</v>
      </c>
      <c r="F417" s="499">
        <v>25</v>
      </c>
      <c r="G417" s="499">
        <v>327</v>
      </c>
      <c r="H417" s="601">
        <v>25</v>
      </c>
      <c r="I417" s="601">
        <v>337</v>
      </c>
      <c r="J417" s="721">
        <v>25</v>
      </c>
      <c r="K417" s="721">
        <v>337</v>
      </c>
      <c r="L417" s="819">
        <v>59</v>
      </c>
      <c r="M417" s="819">
        <v>672</v>
      </c>
    </row>
    <row r="418" spans="1:13">
      <c r="A418" s="359">
        <v>414</v>
      </c>
      <c r="B418" s="584" t="s">
        <v>642</v>
      </c>
      <c r="C418" s="583" t="s">
        <v>1081</v>
      </c>
      <c r="D418" s="173">
        <v>7</v>
      </c>
      <c r="E418" s="462">
        <v>402</v>
      </c>
      <c r="F418" s="499">
        <v>9</v>
      </c>
      <c r="G418" s="499">
        <v>417</v>
      </c>
      <c r="H418" s="601">
        <v>9</v>
      </c>
      <c r="I418" s="601">
        <v>547</v>
      </c>
      <c r="J418" s="721">
        <v>9</v>
      </c>
      <c r="K418" s="721">
        <v>552</v>
      </c>
      <c r="L418" s="819">
        <v>9</v>
      </c>
      <c r="M418" s="819">
        <v>567</v>
      </c>
    </row>
    <row r="419" spans="1:13">
      <c r="A419" s="359">
        <v>415</v>
      </c>
      <c r="B419" s="584" t="s">
        <v>948</v>
      </c>
      <c r="C419" s="583" t="s">
        <v>1081</v>
      </c>
      <c r="D419" s="173">
        <v>167</v>
      </c>
      <c r="E419" s="462">
        <v>1770</v>
      </c>
      <c r="F419" s="499">
        <v>241</v>
      </c>
      <c r="G419" s="499">
        <v>3005</v>
      </c>
      <c r="H419" s="601">
        <v>260</v>
      </c>
      <c r="I419" s="601">
        <v>3600</v>
      </c>
      <c r="J419" s="721">
        <v>260</v>
      </c>
      <c r="K419" s="721">
        <v>3600</v>
      </c>
      <c r="L419" s="819">
        <v>260</v>
      </c>
      <c r="M419" s="819">
        <v>3600</v>
      </c>
    </row>
    <row r="420" spans="1:13">
      <c r="A420" s="359">
        <v>416</v>
      </c>
      <c r="B420" s="584" t="s">
        <v>601</v>
      </c>
      <c r="C420" s="583" t="s">
        <v>1081</v>
      </c>
      <c r="D420" s="173">
        <v>3</v>
      </c>
      <c r="E420" s="462">
        <v>277</v>
      </c>
      <c r="F420" s="499">
        <v>3</v>
      </c>
      <c r="G420" s="499">
        <v>377</v>
      </c>
      <c r="H420" s="601">
        <v>3</v>
      </c>
      <c r="I420" s="601">
        <v>397</v>
      </c>
      <c r="J420" s="721">
        <v>3</v>
      </c>
      <c r="K420" s="721">
        <v>397</v>
      </c>
      <c r="L420" s="819">
        <v>11</v>
      </c>
      <c r="M420" s="819">
        <v>447</v>
      </c>
    </row>
    <row r="421" spans="1:13">
      <c r="A421" s="359">
        <v>417</v>
      </c>
      <c r="B421" s="584" t="s">
        <v>967</v>
      </c>
      <c r="C421" s="583" t="s">
        <v>1081</v>
      </c>
      <c r="D421" s="173">
        <v>0</v>
      </c>
      <c r="E421" s="462">
        <v>80</v>
      </c>
      <c r="F421" s="499">
        <v>0</v>
      </c>
      <c r="G421" s="499">
        <v>220</v>
      </c>
      <c r="H421" s="601">
        <v>24</v>
      </c>
      <c r="I421" s="601">
        <v>230</v>
      </c>
      <c r="J421" s="721">
        <v>24</v>
      </c>
      <c r="K421" s="721">
        <v>230</v>
      </c>
      <c r="L421" s="819">
        <v>24</v>
      </c>
      <c r="M421" s="819">
        <v>240</v>
      </c>
    </row>
    <row r="422" spans="1:13">
      <c r="A422" s="359">
        <v>418</v>
      </c>
      <c r="B422" s="173" t="s">
        <v>852</v>
      </c>
      <c r="C422" s="583" t="s">
        <v>1081</v>
      </c>
      <c r="D422" s="173">
        <v>3</v>
      </c>
      <c r="E422" s="462">
        <v>200</v>
      </c>
      <c r="F422" s="499">
        <v>7</v>
      </c>
      <c r="G422" s="499">
        <v>570</v>
      </c>
      <c r="H422" s="601">
        <v>11</v>
      </c>
      <c r="I422" s="601">
        <v>740</v>
      </c>
      <c r="J422" s="721">
        <v>11</v>
      </c>
      <c r="K422" s="721">
        <v>815</v>
      </c>
      <c r="L422" s="819">
        <v>11</v>
      </c>
      <c r="M422" s="819">
        <v>845</v>
      </c>
    </row>
    <row r="423" spans="1:13">
      <c r="A423" s="359">
        <v>419</v>
      </c>
      <c r="B423" s="584" t="s">
        <v>183</v>
      </c>
      <c r="C423" s="583" t="s">
        <v>1082</v>
      </c>
      <c r="D423" s="173">
        <v>19</v>
      </c>
      <c r="E423" s="462">
        <v>510</v>
      </c>
      <c r="F423" s="499">
        <v>19</v>
      </c>
      <c r="G423" s="499">
        <v>580</v>
      </c>
      <c r="H423" s="601">
        <v>28</v>
      </c>
      <c r="I423" s="601">
        <v>935</v>
      </c>
      <c r="J423" s="721">
        <v>28</v>
      </c>
      <c r="K423" s="721">
        <v>1005</v>
      </c>
      <c r="L423" s="819">
        <v>45</v>
      </c>
      <c r="M423" s="819">
        <v>1330</v>
      </c>
    </row>
    <row r="424" spans="1:13">
      <c r="A424" s="359">
        <v>420</v>
      </c>
      <c r="B424" s="584" t="s">
        <v>196</v>
      </c>
      <c r="C424" s="583" t="s">
        <v>1082</v>
      </c>
      <c r="D424" s="173">
        <v>29</v>
      </c>
      <c r="E424" s="462">
        <v>690</v>
      </c>
      <c r="F424" s="499">
        <v>29</v>
      </c>
      <c r="G424" s="499">
        <v>760</v>
      </c>
      <c r="H424" s="601">
        <v>47</v>
      </c>
      <c r="I424" s="601">
        <v>1095</v>
      </c>
      <c r="J424" s="721">
        <v>50</v>
      </c>
      <c r="K424" s="721">
        <v>1210</v>
      </c>
      <c r="L424" s="819">
        <v>64</v>
      </c>
      <c r="M424" s="819">
        <v>1365</v>
      </c>
    </row>
    <row r="425" spans="1:13">
      <c r="A425" s="359">
        <v>421</v>
      </c>
      <c r="B425" s="379" t="s">
        <v>187</v>
      </c>
      <c r="C425" s="583" t="s">
        <v>1082</v>
      </c>
      <c r="D425" s="173">
        <v>12</v>
      </c>
      <c r="E425" s="462">
        <v>460</v>
      </c>
      <c r="F425" s="499">
        <v>34</v>
      </c>
      <c r="G425" s="499">
        <v>815</v>
      </c>
      <c r="H425" s="601">
        <v>52</v>
      </c>
      <c r="I425" s="601">
        <v>1255</v>
      </c>
      <c r="J425" s="721">
        <v>73</v>
      </c>
      <c r="K425" s="721">
        <v>1530</v>
      </c>
      <c r="L425" s="819">
        <v>103</v>
      </c>
      <c r="M425" s="819">
        <v>1990</v>
      </c>
    </row>
    <row r="426" spans="1:13">
      <c r="A426" s="359">
        <v>422</v>
      </c>
      <c r="B426" s="584" t="s">
        <v>882</v>
      </c>
      <c r="C426" s="583" t="s">
        <v>1082</v>
      </c>
      <c r="D426" s="173">
        <v>4</v>
      </c>
      <c r="E426" s="462">
        <v>300</v>
      </c>
      <c r="F426" s="499">
        <v>19</v>
      </c>
      <c r="G426" s="499">
        <v>560</v>
      </c>
      <c r="H426" s="601">
        <v>19</v>
      </c>
      <c r="I426" s="601">
        <v>760</v>
      </c>
      <c r="J426" s="721">
        <v>19</v>
      </c>
      <c r="K426" s="721">
        <v>760</v>
      </c>
      <c r="L426" s="819">
        <v>19</v>
      </c>
      <c r="M426" s="819">
        <v>770</v>
      </c>
    </row>
    <row r="427" spans="1:13">
      <c r="A427" s="359">
        <v>423</v>
      </c>
      <c r="B427" s="584" t="s">
        <v>756</v>
      </c>
      <c r="C427" s="583" t="s">
        <v>1082</v>
      </c>
      <c r="D427" s="173">
        <v>0</v>
      </c>
      <c r="E427" s="462">
        <v>255</v>
      </c>
      <c r="F427" s="499">
        <v>232</v>
      </c>
      <c r="G427" s="499">
        <v>3070</v>
      </c>
      <c r="H427" s="601">
        <v>265</v>
      </c>
      <c r="I427" s="601">
        <v>3435</v>
      </c>
      <c r="J427" s="721">
        <v>265</v>
      </c>
      <c r="K427" s="721">
        <v>3435</v>
      </c>
      <c r="L427" s="819">
        <v>269</v>
      </c>
      <c r="M427" s="819">
        <v>3505</v>
      </c>
    </row>
    <row r="428" spans="1:13">
      <c r="A428" s="359">
        <v>424</v>
      </c>
      <c r="B428" s="584" t="s">
        <v>813</v>
      </c>
      <c r="C428" s="583" t="s">
        <v>1082</v>
      </c>
      <c r="D428" s="173">
        <v>57</v>
      </c>
      <c r="E428" s="462">
        <v>1260</v>
      </c>
      <c r="F428" s="499">
        <v>126</v>
      </c>
      <c r="G428" s="499">
        <v>2465</v>
      </c>
      <c r="H428" s="601">
        <v>173</v>
      </c>
      <c r="I428" s="601">
        <v>3715</v>
      </c>
      <c r="J428" s="721">
        <v>224</v>
      </c>
      <c r="K428" s="721">
        <v>4760</v>
      </c>
      <c r="L428" s="819">
        <v>259</v>
      </c>
      <c r="M428" s="819">
        <v>5715</v>
      </c>
    </row>
    <row r="429" spans="1:13">
      <c r="A429" s="359">
        <v>425</v>
      </c>
      <c r="B429" s="584" t="s">
        <v>644</v>
      </c>
      <c r="C429" s="583" t="s">
        <v>1082</v>
      </c>
      <c r="D429" s="173">
        <v>0</v>
      </c>
      <c r="E429" s="462">
        <v>260</v>
      </c>
      <c r="F429" s="499">
        <v>0</v>
      </c>
      <c r="G429" s="499">
        <v>260</v>
      </c>
      <c r="H429" s="601">
        <v>188</v>
      </c>
      <c r="I429" s="601">
        <v>3250</v>
      </c>
      <c r="J429" s="721">
        <v>188</v>
      </c>
      <c r="K429" s="721">
        <v>3255</v>
      </c>
      <c r="L429" s="819">
        <v>193</v>
      </c>
      <c r="M429" s="819">
        <v>3330</v>
      </c>
    </row>
    <row r="430" spans="1:13">
      <c r="A430" s="359">
        <v>426</v>
      </c>
      <c r="B430" s="584" t="s">
        <v>1329</v>
      </c>
      <c r="C430" s="583" t="s">
        <v>1082</v>
      </c>
      <c r="D430" s="173">
        <v>2</v>
      </c>
      <c r="E430" s="462">
        <v>270</v>
      </c>
      <c r="F430" s="499">
        <v>105</v>
      </c>
      <c r="G430" s="499">
        <v>815</v>
      </c>
      <c r="H430" s="601">
        <v>131</v>
      </c>
      <c r="I430" s="601">
        <v>1065</v>
      </c>
      <c r="J430" s="721">
        <v>136</v>
      </c>
      <c r="K430" s="721">
        <v>1105</v>
      </c>
      <c r="L430" s="819">
        <v>140</v>
      </c>
      <c r="M430" s="819">
        <v>1175</v>
      </c>
    </row>
    <row r="431" spans="1:13">
      <c r="A431" s="359">
        <v>427</v>
      </c>
      <c r="B431" s="584" t="s">
        <v>925</v>
      </c>
      <c r="C431" s="583" t="s">
        <v>1082</v>
      </c>
      <c r="D431" s="173">
        <v>3</v>
      </c>
      <c r="E431" s="462">
        <v>290</v>
      </c>
      <c r="F431" s="499">
        <v>668</v>
      </c>
      <c r="G431" s="499">
        <v>4683</v>
      </c>
      <c r="H431" s="601">
        <v>973</v>
      </c>
      <c r="I431" s="601">
        <v>7178</v>
      </c>
      <c r="J431" s="721">
        <v>976</v>
      </c>
      <c r="K431" s="721">
        <v>7223</v>
      </c>
      <c r="L431" s="819">
        <v>986</v>
      </c>
      <c r="M431" s="819">
        <v>7383</v>
      </c>
    </row>
    <row r="432" spans="1:13">
      <c r="A432" s="359">
        <v>428</v>
      </c>
      <c r="B432" s="584" t="s">
        <v>945</v>
      </c>
      <c r="C432" s="583" t="s">
        <v>1082</v>
      </c>
      <c r="D432" s="173">
        <v>0</v>
      </c>
      <c r="E432" s="462">
        <v>265</v>
      </c>
      <c r="F432" s="499">
        <v>0</v>
      </c>
      <c r="G432" s="499">
        <v>280</v>
      </c>
      <c r="H432" s="601">
        <v>0</v>
      </c>
      <c r="I432" s="601">
        <v>300</v>
      </c>
      <c r="J432" s="721">
        <v>0</v>
      </c>
      <c r="K432" s="721">
        <v>320</v>
      </c>
      <c r="L432" s="819">
        <v>4</v>
      </c>
      <c r="M432" s="819">
        <v>375</v>
      </c>
    </row>
    <row r="433" spans="1:13">
      <c r="A433" s="359">
        <v>429</v>
      </c>
      <c r="B433" s="584" t="s">
        <v>730</v>
      </c>
      <c r="C433" s="583" t="s">
        <v>1082</v>
      </c>
      <c r="D433" s="173">
        <v>0</v>
      </c>
      <c r="E433" s="462">
        <v>255</v>
      </c>
      <c r="F433" s="499">
        <v>6</v>
      </c>
      <c r="G433" s="499">
        <v>350</v>
      </c>
      <c r="H433" s="601">
        <v>6</v>
      </c>
      <c r="I433" s="601">
        <v>360</v>
      </c>
      <c r="J433" s="721">
        <v>6</v>
      </c>
      <c r="K433" s="721">
        <v>365</v>
      </c>
      <c r="L433" s="819">
        <v>8</v>
      </c>
      <c r="M433" s="819">
        <v>390</v>
      </c>
    </row>
    <row r="434" spans="1:13">
      <c r="A434" s="359">
        <v>430</v>
      </c>
      <c r="B434" s="584" t="s">
        <v>794</v>
      </c>
      <c r="C434" s="583" t="s">
        <v>1082</v>
      </c>
      <c r="D434" s="173">
        <v>0</v>
      </c>
      <c r="E434" s="462">
        <v>270</v>
      </c>
      <c r="F434" s="499">
        <v>0</v>
      </c>
      <c r="G434" s="499">
        <v>275</v>
      </c>
      <c r="H434" s="601">
        <v>8</v>
      </c>
      <c r="I434" s="601">
        <v>310</v>
      </c>
      <c r="J434" s="721">
        <v>8</v>
      </c>
      <c r="K434" s="721">
        <v>310</v>
      </c>
      <c r="L434" s="819">
        <v>8</v>
      </c>
      <c r="M434" s="819">
        <v>315</v>
      </c>
    </row>
    <row r="435" spans="1:13">
      <c r="A435" s="359">
        <v>431</v>
      </c>
      <c r="B435" s="584" t="s">
        <v>826</v>
      </c>
      <c r="C435" s="583" t="s">
        <v>1082</v>
      </c>
      <c r="D435" s="173">
        <v>1</v>
      </c>
      <c r="E435" s="462">
        <v>250</v>
      </c>
      <c r="F435" s="499">
        <v>2</v>
      </c>
      <c r="G435" s="499">
        <v>530</v>
      </c>
      <c r="H435" s="601">
        <v>6</v>
      </c>
      <c r="I435" s="601">
        <v>1210</v>
      </c>
      <c r="J435" s="721">
        <v>6</v>
      </c>
      <c r="K435" s="721">
        <v>1220</v>
      </c>
      <c r="L435" s="819">
        <v>6</v>
      </c>
      <c r="M435" s="819">
        <v>1355</v>
      </c>
    </row>
    <row r="436" spans="1:13">
      <c r="A436" s="359">
        <v>432</v>
      </c>
      <c r="B436" s="584" t="s">
        <v>1536</v>
      </c>
      <c r="C436" s="583" t="s">
        <v>1082</v>
      </c>
      <c r="D436" s="173">
        <v>0</v>
      </c>
      <c r="E436" s="462">
        <v>180</v>
      </c>
      <c r="F436" s="499">
        <v>0</v>
      </c>
      <c r="G436" s="499">
        <v>285</v>
      </c>
      <c r="H436" s="601">
        <v>0</v>
      </c>
      <c r="I436" s="601">
        <v>290</v>
      </c>
      <c r="J436" s="721">
        <v>0</v>
      </c>
      <c r="K436" s="721">
        <v>290</v>
      </c>
      <c r="L436" s="819">
        <v>1</v>
      </c>
      <c r="M436" s="819">
        <v>315</v>
      </c>
    </row>
    <row r="437" spans="1:13">
      <c r="A437" s="359">
        <v>433</v>
      </c>
      <c r="B437" s="584" t="s">
        <v>837</v>
      </c>
      <c r="C437" s="583" t="s">
        <v>1082</v>
      </c>
      <c r="D437" s="173">
        <v>0</v>
      </c>
      <c r="E437" s="462">
        <v>155</v>
      </c>
      <c r="F437" s="499">
        <v>0</v>
      </c>
      <c r="G437" s="499">
        <v>275</v>
      </c>
      <c r="H437" s="601">
        <v>0</v>
      </c>
      <c r="I437" s="601">
        <v>290</v>
      </c>
      <c r="J437" s="721">
        <v>0</v>
      </c>
      <c r="K437" s="721">
        <v>295</v>
      </c>
      <c r="L437" s="819">
        <v>0</v>
      </c>
      <c r="M437" s="819">
        <v>330</v>
      </c>
    </row>
    <row r="438" spans="1:13">
      <c r="A438" s="359">
        <v>434</v>
      </c>
      <c r="B438" s="584" t="s">
        <v>917</v>
      </c>
      <c r="C438" s="583" t="s">
        <v>1082</v>
      </c>
      <c r="D438" s="173">
        <v>0</v>
      </c>
      <c r="E438" s="462">
        <v>255</v>
      </c>
      <c r="F438" s="499">
        <v>0</v>
      </c>
      <c r="G438" s="499">
        <v>265</v>
      </c>
      <c r="H438" s="601">
        <v>2</v>
      </c>
      <c r="I438" s="601">
        <v>300</v>
      </c>
      <c r="J438" s="721">
        <v>2</v>
      </c>
      <c r="K438" s="721">
        <v>300</v>
      </c>
      <c r="L438" s="819">
        <v>2</v>
      </c>
      <c r="M438" s="819">
        <v>335</v>
      </c>
    </row>
    <row r="439" spans="1:13">
      <c r="A439" s="359">
        <v>435</v>
      </c>
      <c r="B439" s="584" t="s">
        <v>942</v>
      </c>
      <c r="C439" s="583" t="s">
        <v>1082</v>
      </c>
      <c r="D439" s="173">
        <v>4</v>
      </c>
      <c r="E439" s="462">
        <v>320</v>
      </c>
      <c r="F439" s="499">
        <v>5</v>
      </c>
      <c r="G439" s="499">
        <v>360</v>
      </c>
      <c r="H439" s="601">
        <v>5</v>
      </c>
      <c r="I439" s="601">
        <v>375</v>
      </c>
      <c r="J439" s="721">
        <v>5</v>
      </c>
      <c r="K439" s="721">
        <v>385</v>
      </c>
      <c r="L439" s="819">
        <v>5</v>
      </c>
      <c r="M439" s="819">
        <v>420</v>
      </c>
    </row>
    <row r="440" spans="1:13">
      <c r="A440" s="359">
        <v>436</v>
      </c>
      <c r="B440" s="584" t="s">
        <v>973</v>
      </c>
      <c r="C440" s="583" t="s">
        <v>1082</v>
      </c>
      <c r="D440" s="173">
        <v>6</v>
      </c>
      <c r="E440" s="462">
        <v>540</v>
      </c>
      <c r="F440" s="499">
        <v>13</v>
      </c>
      <c r="G440" s="499">
        <v>1970</v>
      </c>
      <c r="H440" s="601">
        <v>26</v>
      </c>
      <c r="I440" s="601">
        <v>2005</v>
      </c>
      <c r="J440" s="721">
        <v>26</v>
      </c>
      <c r="K440" s="721">
        <v>2005</v>
      </c>
      <c r="L440" s="819">
        <v>31</v>
      </c>
      <c r="M440" s="819">
        <v>2035</v>
      </c>
    </row>
    <row r="441" spans="1:13">
      <c r="A441" s="359">
        <v>437</v>
      </c>
      <c r="B441" s="584" t="s">
        <v>740</v>
      </c>
      <c r="C441" s="583" t="s">
        <v>1082</v>
      </c>
      <c r="D441" s="173">
        <v>1</v>
      </c>
      <c r="E441" s="462">
        <v>160</v>
      </c>
      <c r="F441" s="499">
        <v>18</v>
      </c>
      <c r="G441" s="499">
        <v>517</v>
      </c>
      <c r="H441" s="601">
        <v>18</v>
      </c>
      <c r="I441" s="601">
        <v>537</v>
      </c>
      <c r="J441" s="721">
        <v>18</v>
      </c>
      <c r="K441" s="721">
        <v>542</v>
      </c>
      <c r="L441" s="819">
        <v>20</v>
      </c>
      <c r="M441" s="819">
        <v>587</v>
      </c>
    </row>
    <row r="442" spans="1:13">
      <c r="A442" s="359">
        <v>438</v>
      </c>
      <c r="B442" s="584" t="s">
        <v>831</v>
      </c>
      <c r="C442" s="583" t="s">
        <v>1082</v>
      </c>
      <c r="D442" s="173">
        <v>0</v>
      </c>
      <c r="E442" s="462">
        <v>260</v>
      </c>
      <c r="F442" s="499">
        <v>0</v>
      </c>
      <c r="G442" s="499">
        <v>260</v>
      </c>
      <c r="H442" s="601">
        <v>8</v>
      </c>
      <c r="I442" s="601">
        <v>320</v>
      </c>
      <c r="J442" s="721">
        <v>8</v>
      </c>
      <c r="K442" s="721">
        <v>320</v>
      </c>
      <c r="L442" s="819">
        <v>8</v>
      </c>
      <c r="M442" s="819">
        <v>350</v>
      </c>
    </row>
    <row r="443" spans="1:13">
      <c r="A443" s="359">
        <v>439</v>
      </c>
      <c r="B443" s="584" t="s">
        <v>863</v>
      </c>
      <c r="C443" s="583" t="s">
        <v>1082</v>
      </c>
      <c r="D443" s="173">
        <v>51</v>
      </c>
      <c r="E443" s="462">
        <v>900</v>
      </c>
      <c r="F443" s="499">
        <v>176</v>
      </c>
      <c r="G443" s="499">
        <v>2310</v>
      </c>
      <c r="H443" s="601">
        <v>209</v>
      </c>
      <c r="I443" s="601">
        <v>2720</v>
      </c>
      <c r="J443" s="721">
        <v>213</v>
      </c>
      <c r="K443" s="721">
        <v>2775</v>
      </c>
      <c r="L443" s="819">
        <v>235</v>
      </c>
      <c r="M443" s="819">
        <v>3020</v>
      </c>
    </row>
    <row r="444" spans="1:13">
      <c r="A444" s="359">
        <v>440</v>
      </c>
      <c r="B444" s="584" t="s">
        <v>893</v>
      </c>
      <c r="C444" s="583" t="s">
        <v>1082</v>
      </c>
      <c r="D444" s="173">
        <v>0</v>
      </c>
      <c r="E444" s="462">
        <v>100</v>
      </c>
      <c r="F444" s="499">
        <v>13</v>
      </c>
      <c r="G444" s="499">
        <v>335</v>
      </c>
      <c r="H444" s="601">
        <v>20</v>
      </c>
      <c r="I444" s="601">
        <v>435</v>
      </c>
      <c r="J444" s="721">
        <v>20</v>
      </c>
      <c r="K444" s="721">
        <v>445</v>
      </c>
      <c r="L444" s="819">
        <v>20</v>
      </c>
      <c r="M444" s="819">
        <v>475</v>
      </c>
    </row>
    <row r="445" spans="1:13">
      <c r="A445" s="359">
        <v>441</v>
      </c>
      <c r="B445" s="584" t="s">
        <v>1334</v>
      </c>
      <c r="C445" s="583" t="s">
        <v>1083</v>
      </c>
      <c r="D445" s="173">
        <v>2</v>
      </c>
      <c r="E445" s="462">
        <v>725</v>
      </c>
      <c r="F445" s="499">
        <v>31</v>
      </c>
      <c r="G445" s="499">
        <v>1110</v>
      </c>
      <c r="H445" s="601">
        <v>62</v>
      </c>
      <c r="I445" s="601">
        <v>1760</v>
      </c>
      <c r="J445" s="721">
        <v>68</v>
      </c>
      <c r="K445" s="721">
        <v>2105</v>
      </c>
      <c r="L445" s="819">
        <v>83</v>
      </c>
      <c r="M445" s="819">
        <v>2520</v>
      </c>
    </row>
    <row r="446" spans="1:13">
      <c r="A446" s="359">
        <v>442</v>
      </c>
      <c r="B446" s="584" t="s">
        <v>195</v>
      </c>
      <c r="C446" s="583" t="s">
        <v>1083</v>
      </c>
      <c r="D446" s="173">
        <v>181</v>
      </c>
      <c r="E446" s="462">
        <v>2450</v>
      </c>
      <c r="F446" s="499">
        <v>312</v>
      </c>
      <c r="G446" s="499">
        <v>3595</v>
      </c>
      <c r="H446" s="601">
        <v>408</v>
      </c>
      <c r="I446" s="601">
        <v>5070</v>
      </c>
      <c r="J446" s="721">
        <v>571</v>
      </c>
      <c r="K446" s="721">
        <v>7635</v>
      </c>
      <c r="L446" s="819">
        <v>772</v>
      </c>
      <c r="M446" s="819">
        <v>11165</v>
      </c>
    </row>
    <row r="447" spans="1:13">
      <c r="A447" s="359">
        <v>443</v>
      </c>
      <c r="B447" s="584" t="s">
        <v>280</v>
      </c>
      <c r="C447" s="583" t="s">
        <v>1083</v>
      </c>
      <c r="D447" s="173">
        <v>0</v>
      </c>
      <c r="E447" s="462">
        <v>685</v>
      </c>
      <c r="F447" s="499">
        <v>0</v>
      </c>
      <c r="G447" s="499">
        <v>795</v>
      </c>
      <c r="H447" s="601">
        <v>21</v>
      </c>
      <c r="I447" s="601">
        <v>1125</v>
      </c>
      <c r="J447" s="721">
        <v>23</v>
      </c>
      <c r="K447" s="721">
        <v>1335</v>
      </c>
      <c r="L447" s="819">
        <v>44</v>
      </c>
      <c r="M447" s="819">
        <v>1590</v>
      </c>
    </row>
    <row r="448" spans="1:13">
      <c r="A448" s="359">
        <v>444</v>
      </c>
      <c r="B448" s="584" t="s">
        <v>374</v>
      </c>
      <c r="C448" s="583" t="s">
        <v>1083</v>
      </c>
      <c r="D448" s="173">
        <v>6</v>
      </c>
      <c r="E448" s="462">
        <v>855</v>
      </c>
      <c r="F448" s="499">
        <v>21</v>
      </c>
      <c r="G448" s="499">
        <v>1070</v>
      </c>
      <c r="H448" s="601">
        <v>74</v>
      </c>
      <c r="I448" s="601">
        <v>1730</v>
      </c>
      <c r="J448" s="721">
        <v>90</v>
      </c>
      <c r="K448" s="721">
        <v>2469</v>
      </c>
      <c r="L448" s="819">
        <v>126</v>
      </c>
      <c r="M448" s="819">
        <v>2959</v>
      </c>
    </row>
    <row r="449" spans="1:13">
      <c r="A449" s="359">
        <v>445</v>
      </c>
      <c r="B449" s="584" t="s">
        <v>373</v>
      </c>
      <c r="C449" s="583" t="s">
        <v>1083</v>
      </c>
      <c r="D449" s="173">
        <v>25</v>
      </c>
      <c r="E449" s="462">
        <v>985</v>
      </c>
      <c r="F449" s="499">
        <v>41</v>
      </c>
      <c r="G449" s="499">
        <v>1275</v>
      </c>
      <c r="H449" s="601">
        <v>44</v>
      </c>
      <c r="I449" s="601">
        <v>1660</v>
      </c>
      <c r="J449" s="721">
        <v>54</v>
      </c>
      <c r="K449" s="721">
        <v>2055</v>
      </c>
      <c r="L449" s="819">
        <v>65</v>
      </c>
      <c r="M449" s="819">
        <v>2580</v>
      </c>
    </row>
  </sheetData>
  <sortState xmlns:xlrd2="http://schemas.microsoft.com/office/spreadsheetml/2017/richdata2" ref="A4:C447">
    <sortCondition ref="A5:A7"/>
  </sortState>
  <mergeCells count="10">
    <mergeCell ref="U3:Z11"/>
    <mergeCell ref="A3:A4"/>
    <mergeCell ref="D3:E3"/>
    <mergeCell ref="H3:I3"/>
    <mergeCell ref="F3:G3"/>
    <mergeCell ref="J3:K3"/>
    <mergeCell ref="O3:T11"/>
    <mergeCell ref="C3:C4"/>
    <mergeCell ref="B3:B4"/>
    <mergeCell ref="L3:M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208B0-1403-4AAF-860B-A041EDB2D704}">
  <dimension ref="A1:B18"/>
  <sheetViews>
    <sheetView workbookViewId="0">
      <selection activeCell="B18" sqref="A1:B18"/>
    </sheetView>
  </sheetViews>
  <sheetFormatPr defaultRowHeight="15"/>
  <cols>
    <col min="1" max="1" width="32" customWidth="1"/>
    <col min="2" max="2" width="23.42578125" customWidth="1"/>
  </cols>
  <sheetData>
    <row r="1" spans="1:2" ht="30">
      <c r="A1" s="370" t="s">
        <v>63</v>
      </c>
      <c r="B1" s="317" t="s">
        <v>1974</v>
      </c>
    </row>
    <row r="2" spans="1:2">
      <c r="A2" s="173" t="s">
        <v>1036</v>
      </c>
      <c r="B2" s="394">
        <v>0</v>
      </c>
    </row>
    <row r="3" spans="1:2">
      <c r="A3" s="173" t="s">
        <v>1065</v>
      </c>
      <c r="B3" s="394">
        <v>0.75</v>
      </c>
    </row>
    <row r="4" spans="1:2">
      <c r="A4" s="173" t="s">
        <v>1066</v>
      </c>
      <c r="B4" s="394">
        <v>0.67</v>
      </c>
    </row>
    <row r="5" spans="1:2">
      <c r="A5" s="173" t="s">
        <v>1067</v>
      </c>
      <c r="B5" s="394">
        <v>0.1</v>
      </c>
    </row>
    <row r="6" spans="1:2">
      <c r="A6" s="173" t="s">
        <v>1070</v>
      </c>
      <c r="B6" s="394">
        <v>0</v>
      </c>
    </row>
    <row r="7" spans="1:2">
      <c r="A7" s="173" t="s">
        <v>1071</v>
      </c>
      <c r="B7" s="394">
        <v>0.25</v>
      </c>
    </row>
    <row r="8" spans="1:2">
      <c r="A8" s="173" t="s">
        <v>1060</v>
      </c>
      <c r="B8" s="394">
        <v>0.14000000000000001</v>
      </c>
    </row>
    <row r="9" spans="1:2">
      <c r="A9" s="173" t="s">
        <v>1072</v>
      </c>
      <c r="B9" s="394">
        <v>0.14000000000000001</v>
      </c>
    </row>
    <row r="10" spans="1:2">
      <c r="A10" s="173" t="s">
        <v>1073</v>
      </c>
      <c r="B10" s="394">
        <v>0</v>
      </c>
    </row>
    <row r="11" spans="1:2">
      <c r="A11" s="173" t="s">
        <v>1032</v>
      </c>
      <c r="B11" s="394">
        <v>0</v>
      </c>
    </row>
    <row r="12" spans="1:2">
      <c r="A12" s="173" t="s">
        <v>1074</v>
      </c>
      <c r="B12" s="394">
        <v>0.25</v>
      </c>
    </row>
    <row r="13" spans="1:2">
      <c r="A13" s="173" t="s">
        <v>1075</v>
      </c>
      <c r="B13" s="394">
        <v>0.5</v>
      </c>
    </row>
    <row r="14" spans="1:2">
      <c r="A14" s="173" t="s">
        <v>1076</v>
      </c>
      <c r="B14" s="394">
        <v>7.0000000000000007E-2</v>
      </c>
    </row>
    <row r="15" spans="1:2">
      <c r="A15" s="173" t="s">
        <v>1080</v>
      </c>
      <c r="B15" s="394">
        <v>0.1</v>
      </c>
    </row>
    <row r="16" spans="1:2">
      <c r="A16" s="173" t="s">
        <v>1081</v>
      </c>
      <c r="B16" s="394">
        <v>0.53</v>
      </c>
    </row>
    <row r="17" spans="1:2">
      <c r="A17" s="173" t="s">
        <v>1082</v>
      </c>
      <c r="B17" s="394">
        <v>0.27</v>
      </c>
    </row>
    <row r="18" spans="1:2">
      <c r="A18" s="173" t="s">
        <v>1083</v>
      </c>
      <c r="B18" s="394">
        <v>0.8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</vt:i4>
      </vt:variant>
    </vt:vector>
  </HeadingPairs>
  <TitlesOfParts>
    <vt:vector size="28" baseType="lpstr">
      <vt:lpstr>STATISTIK DATA KARYAWAN</vt:lpstr>
      <vt:lpstr>DATA OUTSOURCE</vt:lpstr>
      <vt:lpstr>TURN OVER</vt:lpstr>
      <vt:lpstr>RECRUITMENT</vt:lpstr>
      <vt:lpstr>TNA</vt:lpstr>
      <vt:lpstr>TRAINING &amp; DEVELOPMENT</vt:lpstr>
      <vt:lpstr>PESERTA TRAINING</vt:lpstr>
      <vt:lpstr>KMS</vt:lpstr>
      <vt:lpstr>Sheet1</vt:lpstr>
      <vt:lpstr>Sheet3</vt:lpstr>
      <vt:lpstr>Sheet2</vt:lpstr>
      <vt:lpstr>Sheet5</vt:lpstr>
      <vt:lpstr>Sheet4</vt:lpstr>
      <vt:lpstr>ABSENSI</vt:lpstr>
      <vt:lpstr>OVERTIME</vt:lpstr>
      <vt:lpstr>LEGAL</vt:lpstr>
      <vt:lpstr>LB3</vt:lpstr>
      <vt:lpstr>IPAL</vt:lpstr>
      <vt:lpstr>CSR</vt:lpstr>
      <vt:lpstr>SANKSI KERJA</vt:lpstr>
      <vt:lpstr>KECELAKAAN KERJA</vt:lpstr>
      <vt:lpstr>SAFETY PATROL</vt:lpstr>
      <vt:lpstr>PEMERIKSAAN KOTAK P3K</vt:lpstr>
      <vt:lpstr>PEMERIKSAAN APAR</vt:lpstr>
      <vt:lpstr>PEMERIKSAAN HIDRAN </vt:lpstr>
      <vt:lpstr>5S 2025</vt:lpstr>
      <vt:lpstr>KAIZEN 2025</vt:lpstr>
      <vt:lpstr>'DATA OUTSOURCE'!Print_Area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Recruitment</dc:creator>
  <cp:lastModifiedBy>MT05</cp:lastModifiedBy>
  <cp:lastPrinted>2024-04-03T08:25:24Z</cp:lastPrinted>
  <dcterms:created xsi:type="dcterms:W3CDTF">2022-07-13T07:24:21Z</dcterms:created>
  <dcterms:modified xsi:type="dcterms:W3CDTF">2025-07-09T01:50:12Z</dcterms:modified>
</cp:coreProperties>
</file>